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0730" windowHeight="11040" tabRatio="890"/>
  </bookViews>
  <sheets>
    <sheet name="Összesítő" sheetId="7" r:id="rId1"/>
    <sheet name="2. Önkormányzat" sheetId="1" r:id="rId2"/>
    <sheet name="3. PH" sheetId="2" r:id="rId3"/>
    <sheet name="4.GondozásiKp" sheetId="5" r:id="rId4"/>
    <sheet name="5. Könyvtár" sheetId="3" r:id="rId5"/>
    <sheet name="6. Konyha" sheetId="4" r:id="rId6"/>
    <sheet name="7. Óvoda" sheetId="6" r:id="rId7"/>
    <sheet name="8." sheetId="8" r:id="rId8"/>
    <sheet name="9." sheetId="9" r:id="rId9"/>
    <sheet name="10." sheetId="10" r:id="rId10"/>
    <sheet name="11." sheetId="11" r:id="rId11"/>
    <sheet name="12." sheetId="12" r:id="rId12"/>
    <sheet name="13." sheetId="13" r:id="rId13"/>
    <sheet name="14." sheetId="14" r:id="rId14"/>
    <sheet name="15." sheetId="15" r:id="rId15"/>
    <sheet name="16." sheetId="16" r:id="rId16"/>
    <sheet name="17." sheetId="17" r:id="rId17"/>
    <sheet name="18." sheetId="18" r:id="rId18"/>
    <sheet name="19.a" sheetId="19" r:id="rId19"/>
    <sheet name="19b" sheetId="23" r:id="rId20"/>
    <sheet name="20." sheetId="20" r:id="rId21"/>
    <sheet name="21." sheetId="21" r:id="rId22"/>
    <sheet name="22." sheetId="22" r:id="rId23"/>
    <sheet name="23a." sheetId="24" r:id="rId24"/>
    <sheet name="23b." sheetId="25" r:id="rId25"/>
    <sheet name="24." sheetId="26" r:id="rId26"/>
    <sheet name="25." sheetId="27" r:id="rId27"/>
    <sheet name="26." sheetId="28" r:id="rId28"/>
    <sheet name="27a" sheetId="29" r:id="rId29"/>
    <sheet name="27b" sheetId="30" r:id="rId30"/>
    <sheet name="27c" sheetId="31" r:id="rId31"/>
    <sheet name="27d" sheetId="32" r:id="rId32"/>
    <sheet name="27e" sheetId="33" r:id="rId33"/>
    <sheet name="27f" sheetId="34" r:id="rId34"/>
    <sheet name="28" sheetId="35" r:id="rId35"/>
    <sheet name="29a" sheetId="37" r:id="rId36"/>
    <sheet name="29b" sheetId="36" r:id="rId37"/>
    <sheet name="29c" sheetId="40" r:id="rId38"/>
    <sheet name="29d" sheetId="41" r:id="rId39"/>
    <sheet name="29e" sheetId="42" r:id="rId40"/>
    <sheet name="29f" sheetId="43" r:id="rId41"/>
    <sheet name="30a" sheetId="39" r:id="rId42"/>
    <sheet name="30b" sheetId="38" r:id="rId43"/>
    <sheet name="30c" sheetId="44" r:id="rId44"/>
    <sheet name="30d" sheetId="45" r:id="rId45"/>
    <sheet name="30e" sheetId="46" r:id="rId46"/>
    <sheet name="30f" sheetId="47" r:id="rId47"/>
    <sheet name="31" sheetId="48" r:id="rId48"/>
  </sheets>
  <externalReferences>
    <externalReference r:id="rId49"/>
    <externalReference r:id="rId50"/>
    <externalReference r:id="rId51"/>
  </externalReferences>
  <calcPr calcId="145621"/>
</workbook>
</file>

<file path=xl/calcChain.xml><?xml version="1.0" encoding="utf-8"?>
<calcChain xmlns="http://schemas.openxmlformats.org/spreadsheetml/2006/main">
  <c r="E14" i="48" l="1"/>
  <c r="D14" i="48"/>
  <c r="E8" i="48"/>
  <c r="D8" i="48"/>
  <c r="F8" i="48" s="1"/>
  <c r="E10" i="48"/>
  <c r="D10" i="48"/>
  <c r="E7" i="48"/>
  <c r="F7" i="48" s="1"/>
  <c r="E9" i="48"/>
  <c r="D9" i="48"/>
  <c r="D7" i="48"/>
  <c r="F11" i="48"/>
  <c r="F12" i="48"/>
  <c r="F13" i="48"/>
  <c r="H13" i="48"/>
  <c r="C11" i="48"/>
  <c r="H10" i="48"/>
  <c r="H9" i="48"/>
  <c r="H8" i="48"/>
  <c r="H7" i="48"/>
  <c r="H14" i="48" s="1"/>
  <c r="C14" i="48"/>
  <c r="D44" i="35"/>
  <c r="E44" i="35" s="1"/>
  <c r="D43" i="35"/>
  <c r="E43" i="35" s="1"/>
  <c r="D42" i="35"/>
  <c r="D37" i="35"/>
  <c r="E37" i="35" s="1"/>
  <c r="D36" i="35"/>
  <c r="D35" i="35"/>
  <c r="E30" i="35"/>
  <c r="D30" i="35"/>
  <c r="D29" i="35"/>
  <c r="D28" i="35"/>
  <c r="D23" i="35"/>
  <c r="E23" i="35" s="1"/>
  <c r="E22" i="35"/>
  <c r="D22" i="35"/>
  <c r="E16" i="35"/>
  <c r="D16" i="35"/>
  <c r="D15" i="35"/>
  <c r="E15" i="35" s="1"/>
  <c r="D9" i="35"/>
  <c r="E9" i="35" s="1"/>
  <c r="D8" i="35"/>
  <c r="E8" i="35" s="1"/>
  <c r="D7" i="35"/>
  <c r="E7" i="35" s="1"/>
  <c r="C4" i="28"/>
  <c r="C10" i="28" s="1"/>
  <c r="D4" i="28" s="1"/>
  <c r="D10" i="28" s="1"/>
  <c r="E4" i="28" s="1"/>
  <c r="E10" i="28" s="1"/>
  <c r="B10" i="28"/>
  <c r="C54" i="28"/>
  <c r="C60" i="28" s="1"/>
  <c r="D54" i="28" s="1"/>
  <c r="D60" i="28" s="1"/>
  <c r="E54" i="28" s="1"/>
  <c r="E60" i="28" s="1"/>
  <c r="B60" i="28"/>
  <c r="B50" i="28"/>
  <c r="C44" i="28" s="1"/>
  <c r="C50" i="28" s="1"/>
  <c r="D44" i="28" s="1"/>
  <c r="D50" i="28" s="1"/>
  <c r="E44" i="28" s="1"/>
  <c r="E50" i="28" s="1"/>
  <c r="B40" i="28"/>
  <c r="C34" i="28" s="1"/>
  <c r="C40" i="28" s="1"/>
  <c r="D34" i="28" s="1"/>
  <c r="D40" i="28" s="1"/>
  <c r="E34" i="28" s="1"/>
  <c r="E40" i="28" s="1"/>
  <c r="C24" i="28"/>
  <c r="C30" i="28" s="1"/>
  <c r="D24" i="28" s="1"/>
  <c r="D30" i="28" s="1"/>
  <c r="E24" i="28" s="1"/>
  <c r="E30" i="28" s="1"/>
  <c r="B30" i="28"/>
  <c r="B20" i="28"/>
  <c r="C14" i="28" s="1"/>
  <c r="C20" i="28" s="1"/>
  <c r="D14" i="28" s="1"/>
  <c r="D20" i="28" s="1"/>
  <c r="E14" i="28" s="1"/>
  <c r="E20" i="28" s="1"/>
  <c r="AH26" i="27"/>
  <c r="AH27" i="27" s="1"/>
  <c r="AH21" i="27"/>
  <c r="AH17" i="27"/>
  <c r="AH14" i="27"/>
  <c r="AH9" i="27"/>
  <c r="AC26" i="27"/>
  <c r="AC27" i="27" s="1"/>
  <c r="AC21" i="27"/>
  <c r="AC17" i="27"/>
  <c r="AC14" i="27"/>
  <c r="AC9" i="27"/>
  <c r="X26" i="27"/>
  <c r="X27" i="27" s="1"/>
  <c r="X21" i="27"/>
  <c r="X17" i="27"/>
  <c r="X14" i="27"/>
  <c r="X9" i="27"/>
  <c r="S26" i="27"/>
  <c r="S27" i="27" s="1"/>
  <c r="S21" i="27"/>
  <c r="S17" i="27"/>
  <c r="S14" i="27"/>
  <c r="S9" i="27"/>
  <c r="N26" i="27"/>
  <c r="N27" i="27" s="1"/>
  <c r="N21" i="27"/>
  <c r="N17" i="27"/>
  <c r="N14" i="27"/>
  <c r="N9" i="27"/>
  <c r="I26" i="27"/>
  <c r="I27" i="27" s="1"/>
  <c r="I21" i="27"/>
  <c r="C21" i="27" s="1"/>
  <c r="I17" i="27"/>
  <c r="I14" i="27"/>
  <c r="C14" i="27" s="1"/>
  <c r="I9" i="27"/>
  <c r="AI26" i="27"/>
  <c r="AI27" i="27" s="1"/>
  <c r="AD26" i="27"/>
  <c r="AD27" i="27" s="1"/>
  <c r="Y26" i="27"/>
  <c r="Y27" i="27" s="1"/>
  <c r="T26" i="27"/>
  <c r="T27" i="27" s="1"/>
  <c r="O26" i="27"/>
  <c r="O27" i="27" s="1"/>
  <c r="J27" i="27"/>
  <c r="D26" i="27"/>
  <c r="D25" i="27"/>
  <c r="C25" i="27"/>
  <c r="D23" i="27"/>
  <c r="C23" i="27"/>
  <c r="D22" i="27"/>
  <c r="C22" i="27"/>
  <c r="AI21" i="27"/>
  <c r="AD21" i="27"/>
  <c r="Y21" i="27"/>
  <c r="T21" i="27"/>
  <c r="O21" i="27"/>
  <c r="J21" i="27"/>
  <c r="D20" i="27"/>
  <c r="C20" i="27"/>
  <c r="D19" i="27"/>
  <c r="C19" i="27"/>
  <c r="D18" i="27"/>
  <c r="C18" i="27"/>
  <c r="AI17" i="27"/>
  <c r="AD17" i="27"/>
  <c r="Y17" i="27"/>
  <c r="T17" i="27"/>
  <c r="O17" i="27"/>
  <c r="J17" i="27"/>
  <c r="C17" i="27"/>
  <c r="D16" i="27"/>
  <c r="C16" i="27"/>
  <c r="D15" i="27"/>
  <c r="C15" i="27"/>
  <c r="AI14" i="27"/>
  <c r="AD14" i="27"/>
  <c r="Y14" i="27"/>
  <c r="T14" i="27"/>
  <c r="O14" i="27"/>
  <c r="J14" i="27"/>
  <c r="D13" i="27"/>
  <c r="C13" i="27"/>
  <c r="D12" i="27"/>
  <c r="C12" i="27"/>
  <c r="D11" i="27"/>
  <c r="C11" i="27"/>
  <c r="D10" i="27"/>
  <c r="C10" i="27"/>
  <c r="AI9" i="27"/>
  <c r="AD9" i="27"/>
  <c r="Y9" i="27"/>
  <c r="T9" i="27"/>
  <c r="O9" i="27"/>
  <c r="J9" i="27"/>
  <c r="C9" i="27"/>
  <c r="D8" i="27"/>
  <c r="C8" i="27"/>
  <c r="D7" i="27"/>
  <c r="C7" i="27"/>
  <c r="D6" i="27"/>
  <c r="C6" i="27"/>
  <c r="F9" i="48" l="1"/>
  <c r="F14" i="48"/>
  <c r="AC24" i="27"/>
  <c r="N24" i="27"/>
  <c r="D27" i="27"/>
  <c r="X24" i="27"/>
  <c r="I24" i="27"/>
  <c r="I28" i="27" s="1"/>
  <c r="S24" i="27"/>
  <c r="S28" i="27" s="1"/>
  <c r="AH24" i="27"/>
  <c r="AH28" i="27" s="1"/>
  <c r="J24" i="27"/>
  <c r="J28" i="27" s="1"/>
  <c r="AI24" i="27"/>
  <c r="D24" i="27" s="1"/>
  <c r="AD24" i="27"/>
  <c r="AD28" i="27" s="1"/>
  <c r="D17" i="27"/>
  <c r="Y24" i="27"/>
  <c r="Y28" i="27" s="1"/>
  <c r="D21" i="27"/>
  <c r="T24" i="27"/>
  <c r="T28" i="27" s="1"/>
  <c r="D14" i="27"/>
  <c r="O24" i="27"/>
  <c r="O28" i="27" s="1"/>
  <c r="D9" i="27"/>
  <c r="AC28" i="27"/>
  <c r="X28" i="27"/>
  <c r="N28" i="27"/>
  <c r="C27" i="27"/>
  <c r="C26" i="27"/>
  <c r="AI28" i="27"/>
  <c r="C24" i="27" l="1"/>
  <c r="C28" i="27"/>
  <c r="D28" i="27"/>
  <c r="J34" i="26" l="1"/>
  <c r="J29" i="26"/>
  <c r="J14" i="26"/>
  <c r="AB40" i="26" l="1"/>
  <c r="V40" i="26"/>
  <c r="P40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3" i="26"/>
  <c r="B62" i="26"/>
  <c r="B61" i="26"/>
  <c r="B60" i="26"/>
  <c r="B59" i="26"/>
  <c r="B58" i="26"/>
  <c r="B57" i="26"/>
  <c r="B55" i="26"/>
  <c r="B54" i="26"/>
  <c r="B53" i="26"/>
  <c r="B50" i="26"/>
  <c r="B49" i="26"/>
  <c r="B48" i="26"/>
  <c r="B47" i="26"/>
  <c r="B46" i="26"/>
  <c r="B45" i="26"/>
  <c r="B43" i="26"/>
  <c r="B42" i="26"/>
  <c r="B41" i="26"/>
  <c r="B40" i="26"/>
  <c r="B37" i="26"/>
  <c r="B39" i="26" s="1"/>
  <c r="B35" i="26"/>
  <c r="B34" i="26"/>
  <c r="B33" i="26"/>
  <c r="B32" i="26"/>
  <c r="B31" i="26"/>
  <c r="B30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AL79" i="26"/>
  <c r="AL80" i="26" s="1"/>
  <c r="AL67" i="26"/>
  <c r="AL75" i="26" s="1"/>
  <c r="AL64" i="26"/>
  <c r="AL55" i="26"/>
  <c r="AL51" i="26"/>
  <c r="AL48" i="26"/>
  <c r="AL46" i="26"/>
  <c r="AL40" i="26"/>
  <c r="AL43" i="26" s="1"/>
  <c r="AL44" i="26" s="1"/>
  <c r="AL37" i="26"/>
  <c r="AL39" i="26" s="1"/>
  <c r="AL23" i="26"/>
  <c r="AL24" i="26" s="1"/>
  <c r="AL21" i="26"/>
  <c r="AL18" i="26"/>
  <c r="AL13" i="26"/>
  <c r="AL19" i="26" s="1"/>
  <c r="AF79" i="26"/>
  <c r="AF74" i="26"/>
  <c r="AF75" i="26" s="1"/>
  <c r="AF67" i="26"/>
  <c r="AF64" i="26"/>
  <c r="AF55" i="26"/>
  <c r="AF48" i="26"/>
  <c r="AF52" i="26" s="1"/>
  <c r="AF46" i="26"/>
  <c r="AF40" i="26"/>
  <c r="AF43" i="26" s="1"/>
  <c r="AF37" i="26"/>
  <c r="AF39" i="26" s="1"/>
  <c r="AF29" i="26"/>
  <c r="AF36" i="26" s="1"/>
  <c r="B36" i="26" s="1"/>
  <c r="AF23" i="26"/>
  <c r="AF24" i="26" s="1"/>
  <c r="AF21" i="26"/>
  <c r="AF18" i="26"/>
  <c r="AF13" i="26"/>
  <c r="AF19" i="26" s="1"/>
  <c r="Z79" i="26"/>
  <c r="Z67" i="26"/>
  <c r="Z75" i="26" s="1"/>
  <c r="Z64" i="26"/>
  <c r="Z55" i="26"/>
  <c r="Z51" i="26"/>
  <c r="Z48" i="26"/>
  <c r="Z52" i="26" s="1"/>
  <c r="Z46" i="26"/>
  <c r="Z44" i="26"/>
  <c r="Z43" i="26"/>
  <c r="Z39" i="26"/>
  <c r="Z37" i="26"/>
  <c r="Z23" i="26"/>
  <c r="Z21" i="26"/>
  <c r="Z24" i="26" s="1"/>
  <c r="Z18" i="26"/>
  <c r="Z19" i="26" s="1"/>
  <c r="Z13" i="26"/>
  <c r="T79" i="26"/>
  <c r="T67" i="26"/>
  <c r="T75" i="26" s="1"/>
  <c r="T64" i="26"/>
  <c r="T55" i="26"/>
  <c r="T51" i="26"/>
  <c r="T48" i="26"/>
  <c r="T46" i="26"/>
  <c r="T43" i="26"/>
  <c r="T37" i="26"/>
  <c r="T39" i="26" s="1"/>
  <c r="T29" i="26"/>
  <c r="T36" i="26" s="1"/>
  <c r="T44" i="26" s="1"/>
  <c r="T23" i="26"/>
  <c r="T24" i="26" s="1"/>
  <c r="T21" i="26"/>
  <c r="T13" i="26"/>
  <c r="T19" i="26" s="1"/>
  <c r="N79" i="26"/>
  <c r="N67" i="26"/>
  <c r="N75" i="26" s="1"/>
  <c r="N64" i="26"/>
  <c r="B64" i="26" s="1"/>
  <c r="N55" i="26"/>
  <c r="N51" i="26"/>
  <c r="N52" i="26" s="1"/>
  <c r="N48" i="26"/>
  <c r="N46" i="26"/>
  <c r="N43" i="26"/>
  <c r="N44" i="26" s="1"/>
  <c r="N23" i="26"/>
  <c r="N24" i="26" s="1"/>
  <c r="N21" i="26"/>
  <c r="N19" i="26"/>
  <c r="N13" i="26"/>
  <c r="H79" i="26"/>
  <c r="B79" i="26" s="1"/>
  <c r="H74" i="26"/>
  <c r="H70" i="26"/>
  <c r="H68" i="26"/>
  <c r="H67" i="26"/>
  <c r="H75" i="26" s="1"/>
  <c r="H60" i="26"/>
  <c r="H64" i="26" s="1"/>
  <c r="H55" i="26"/>
  <c r="H51" i="26"/>
  <c r="H52" i="26" s="1"/>
  <c r="H48" i="26"/>
  <c r="H46" i="26"/>
  <c r="H43" i="26"/>
  <c r="H44" i="26" s="1"/>
  <c r="H40" i="26"/>
  <c r="H39" i="26"/>
  <c r="H37" i="26"/>
  <c r="H36" i="26"/>
  <c r="H34" i="26"/>
  <c r="H23" i="26"/>
  <c r="H21" i="26"/>
  <c r="H18" i="26"/>
  <c r="H19" i="26" s="1"/>
  <c r="H13" i="26"/>
  <c r="H9" i="26"/>
  <c r="AN79" i="26"/>
  <c r="AH79" i="26"/>
  <c r="AB79" i="26"/>
  <c r="V79" i="26"/>
  <c r="P79" i="26"/>
  <c r="J79" i="26"/>
  <c r="D78" i="26"/>
  <c r="D77" i="26"/>
  <c r="D76" i="26"/>
  <c r="AH74" i="26"/>
  <c r="J74" i="26"/>
  <c r="D74" i="26" s="1"/>
  <c r="D73" i="26"/>
  <c r="D72" i="26"/>
  <c r="D71" i="26"/>
  <c r="D69" i="26"/>
  <c r="J68" i="26"/>
  <c r="J70" i="26" s="1"/>
  <c r="D70" i="26" s="1"/>
  <c r="D68" i="26"/>
  <c r="AN67" i="26"/>
  <c r="AN75" i="26" s="1"/>
  <c r="AH67" i="26"/>
  <c r="AB67" i="26"/>
  <c r="AB75" i="26" s="1"/>
  <c r="V67" i="26"/>
  <c r="V75" i="26" s="1"/>
  <c r="P67" i="26"/>
  <c r="P75" i="26" s="1"/>
  <c r="J67" i="26"/>
  <c r="D66" i="26"/>
  <c r="D65" i="26"/>
  <c r="AN64" i="26"/>
  <c r="AH64" i="26"/>
  <c r="AB64" i="26"/>
  <c r="V64" i="26"/>
  <c r="D63" i="26"/>
  <c r="D62" i="26"/>
  <c r="D61" i="26"/>
  <c r="P64" i="26"/>
  <c r="J64" i="26"/>
  <c r="D60" i="26"/>
  <c r="D59" i="26"/>
  <c r="D58" i="26"/>
  <c r="D57" i="26"/>
  <c r="AN55" i="26"/>
  <c r="AH55" i="26"/>
  <c r="AB55" i="26"/>
  <c r="V55" i="26"/>
  <c r="P55" i="26"/>
  <c r="J55" i="26"/>
  <c r="D54" i="26"/>
  <c r="D53" i="26"/>
  <c r="AN51" i="26"/>
  <c r="AN52" i="26" s="1"/>
  <c r="AB51" i="26"/>
  <c r="AB52" i="26" s="1"/>
  <c r="V51" i="26"/>
  <c r="V52" i="26" s="1"/>
  <c r="P51" i="26"/>
  <c r="P52" i="26" s="1"/>
  <c r="J51" i="26"/>
  <c r="D51" i="26" s="1"/>
  <c r="D50" i="26"/>
  <c r="D49" i="26"/>
  <c r="AN48" i="26"/>
  <c r="AH48" i="26"/>
  <c r="AB48" i="26"/>
  <c r="V48" i="26"/>
  <c r="P48" i="26"/>
  <c r="J48" i="26"/>
  <c r="D47" i="26"/>
  <c r="AN46" i="26"/>
  <c r="AH46" i="26"/>
  <c r="AB46" i="26"/>
  <c r="V46" i="26"/>
  <c r="P46" i="26"/>
  <c r="J46" i="26"/>
  <c r="D45" i="26"/>
  <c r="AB43" i="26"/>
  <c r="AB44" i="26" s="1"/>
  <c r="V43" i="26"/>
  <c r="P43" i="26"/>
  <c r="P44" i="26" s="1"/>
  <c r="D42" i="26"/>
  <c r="D41" i="26"/>
  <c r="AN40" i="26"/>
  <c r="AN43" i="26" s="1"/>
  <c r="AN44" i="26" s="1"/>
  <c r="AH40" i="26"/>
  <c r="AH43" i="26" s="1"/>
  <c r="J40" i="26"/>
  <c r="J43" i="26" s="1"/>
  <c r="D40" i="26"/>
  <c r="AN37" i="26"/>
  <c r="AN39" i="26" s="1"/>
  <c r="AH37" i="26"/>
  <c r="AH39" i="26" s="1"/>
  <c r="AB37" i="26"/>
  <c r="AB39" i="26" s="1"/>
  <c r="V37" i="26"/>
  <c r="V39" i="26" s="1"/>
  <c r="J37" i="26"/>
  <c r="J39" i="26" s="1"/>
  <c r="D37" i="26"/>
  <c r="D39" i="26" s="1"/>
  <c r="D35" i="26"/>
  <c r="J36" i="26"/>
  <c r="D34" i="26"/>
  <c r="D33" i="26"/>
  <c r="D32" i="26"/>
  <c r="D31" i="26"/>
  <c r="D30" i="26"/>
  <c r="AH29" i="26"/>
  <c r="AH36" i="26" s="1"/>
  <c r="V29" i="26"/>
  <c r="V36" i="26" s="1"/>
  <c r="D28" i="26"/>
  <c r="D27" i="26"/>
  <c r="D26" i="26"/>
  <c r="D25" i="26"/>
  <c r="AN23" i="26"/>
  <c r="AN24" i="26" s="1"/>
  <c r="AH23" i="26"/>
  <c r="AB23" i="26"/>
  <c r="V23" i="26"/>
  <c r="P23" i="26"/>
  <c r="J23" i="26"/>
  <c r="D22" i="26"/>
  <c r="AN21" i="26"/>
  <c r="AH21" i="26"/>
  <c r="AB21" i="26"/>
  <c r="V21" i="26"/>
  <c r="P21" i="26"/>
  <c r="J21" i="26"/>
  <c r="D20" i="26"/>
  <c r="AN18" i="26"/>
  <c r="AN19" i="26" s="1"/>
  <c r="AH18" i="26"/>
  <c r="AB18" i="26"/>
  <c r="AB19" i="26" s="1"/>
  <c r="J18" i="26"/>
  <c r="D18" i="26" s="1"/>
  <c r="D17" i="26"/>
  <c r="D16" i="26"/>
  <c r="D15" i="26"/>
  <c r="D14" i="26"/>
  <c r="AN13" i="26"/>
  <c r="AH13" i="26"/>
  <c r="AB13" i="26"/>
  <c r="V13" i="26"/>
  <c r="V19" i="26" s="1"/>
  <c r="P13" i="26"/>
  <c r="P19" i="26" s="1"/>
  <c r="J13" i="26"/>
  <c r="D12" i="26"/>
  <c r="D11" i="26"/>
  <c r="D10" i="26"/>
  <c r="J9" i="26"/>
  <c r="D9" i="26" s="1"/>
  <c r="D8" i="26"/>
  <c r="D7" i="26"/>
  <c r="H80" i="26" l="1"/>
  <c r="B51" i="26"/>
  <c r="T52" i="26"/>
  <c r="B52" i="26" s="1"/>
  <c r="AL52" i="26"/>
  <c r="AL56" i="26" s="1"/>
  <c r="B29" i="26"/>
  <c r="J75" i="26"/>
  <c r="J80" i="26" s="1"/>
  <c r="D55" i="26"/>
  <c r="D48" i="26"/>
  <c r="D46" i="26"/>
  <c r="J52" i="26"/>
  <c r="J24" i="26"/>
  <c r="D21" i="26"/>
  <c r="J19" i="26"/>
  <c r="D67" i="26"/>
  <c r="AH75" i="26"/>
  <c r="AH52" i="26"/>
  <c r="AH24" i="26"/>
  <c r="AH19" i="26"/>
  <c r="D79" i="26"/>
  <c r="D23" i="26"/>
  <c r="AB24" i="26"/>
  <c r="D29" i="26"/>
  <c r="V24" i="26"/>
  <c r="P24" i="26"/>
  <c r="D24" i="26"/>
  <c r="D13" i="26"/>
  <c r="AF44" i="26"/>
  <c r="AF80" i="26"/>
  <c r="Z56" i="26"/>
  <c r="Z80" i="26"/>
  <c r="T56" i="26"/>
  <c r="T80" i="26"/>
  <c r="N56" i="26"/>
  <c r="N80" i="26"/>
  <c r="B80" i="26" s="1"/>
  <c r="H24" i="26"/>
  <c r="D19" i="26"/>
  <c r="D36" i="26"/>
  <c r="J44" i="26"/>
  <c r="D43" i="26"/>
  <c r="AH44" i="26"/>
  <c r="V44" i="26"/>
  <c r="P56" i="26"/>
  <c r="V56" i="26"/>
  <c r="AB56" i="26"/>
  <c r="AN56" i="26"/>
  <c r="D64" i="26"/>
  <c r="P80" i="26"/>
  <c r="V80" i="26"/>
  <c r="AB80" i="26"/>
  <c r="AH80" i="26"/>
  <c r="AN80" i="26"/>
  <c r="J56" i="26" l="1"/>
  <c r="AF56" i="26"/>
  <c r="B44" i="26"/>
  <c r="D75" i="26"/>
  <c r="D52" i="26"/>
  <c r="AH56" i="26"/>
  <c r="D56" i="26" s="1"/>
  <c r="H56" i="26"/>
  <c r="D80" i="26"/>
  <c r="D44" i="26"/>
  <c r="B56" i="26" l="1"/>
  <c r="F15" i="24"/>
  <c r="F14" i="24"/>
  <c r="F13" i="24"/>
  <c r="F12" i="24"/>
  <c r="F9" i="24"/>
  <c r="F76" i="24"/>
  <c r="F75" i="24"/>
  <c r="F74" i="24"/>
  <c r="F73" i="24"/>
  <c r="F70" i="24"/>
  <c r="F64" i="24"/>
  <c r="F63" i="24"/>
  <c r="F62" i="24"/>
  <c r="F61" i="24"/>
  <c r="F58" i="24"/>
  <c r="F51" i="24"/>
  <c r="F50" i="24"/>
  <c r="F49" i="24"/>
  <c r="F48" i="24"/>
  <c r="F45" i="24"/>
  <c r="F39" i="24"/>
  <c r="F38" i="24"/>
  <c r="F37" i="24"/>
  <c r="F36" i="24"/>
  <c r="F33" i="24"/>
  <c r="F27" i="24"/>
  <c r="F26" i="24"/>
  <c r="F25" i="24"/>
  <c r="F24" i="24"/>
  <c r="F21" i="24"/>
  <c r="G7" i="21" l="1"/>
  <c r="F7" i="21"/>
  <c r="E7" i="21"/>
  <c r="D7" i="21"/>
  <c r="C7" i="21"/>
  <c r="B7" i="21"/>
  <c r="H6" i="21"/>
  <c r="H5" i="21"/>
  <c r="H16" i="21"/>
  <c r="H17" i="21"/>
  <c r="B18" i="21"/>
  <c r="C18" i="21"/>
  <c r="D18" i="21"/>
  <c r="E18" i="21"/>
  <c r="F18" i="21"/>
  <c r="G18" i="21"/>
  <c r="H18" i="21" s="1"/>
  <c r="F35" i="20"/>
  <c r="F15" i="20"/>
  <c r="H7" i="21" l="1"/>
  <c r="F135" i="7"/>
  <c r="F133" i="7"/>
  <c r="Q39" i="23"/>
  <c r="S47" i="23"/>
  <c r="S38" i="23"/>
  <c r="S30" i="23"/>
  <c r="S9" i="23"/>
  <c r="S8" i="23"/>
  <c r="S7" i="23"/>
  <c r="R47" i="23"/>
  <c r="R38" i="23"/>
  <c r="R30" i="23"/>
  <c r="R17" i="23"/>
  <c r="R16" i="23"/>
  <c r="R12" i="23"/>
  <c r="R11" i="23"/>
  <c r="R10" i="23"/>
  <c r="R9" i="23"/>
  <c r="R8" i="23"/>
  <c r="R7" i="23"/>
  <c r="Q47" i="23"/>
  <c r="Q38" i="23"/>
  <c r="Q12" i="23"/>
  <c r="Q11" i="23"/>
  <c r="Q10" i="23"/>
  <c r="Q9" i="23"/>
  <c r="Q8" i="23"/>
  <c r="Q7" i="23"/>
  <c r="P47" i="23"/>
  <c r="P38" i="23"/>
  <c r="P30" i="23"/>
  <c r="P27" i="23"/>
  <c r="P25" i="23"/>
  <c r="P22" i="23"/>
  <c r="P18" i="23"/>
  <c r="P17" i="23"/>
  <c r="P16" i="23"/>
  <c r="P12" i="23"/>
  <c r="P11" i="23"/>
  <c r="P10" i="23"/>
  <c r="P9" i="23"/>
  <c r="P8" i="23"/>
  <c r="P7" i="23"/>
  <c r="O47" i="23"/>
  <c r="O38" i="23"/>
  <c r="O31" i="23"/>
  <c r="O30" i="23"/>
  <c r="O17" i="23"/>
  <c r="O10" i="23"/>
  <c r="O9" i="23"/>
  <c r="O8" i="23"/>
  <c r="O7" i="23"/>
  <c r="N47" i="23"/>
  <c r="N46" i="23"/>
  <c r="N43" i="23"/>
  <c r="N39" i="23"/>
  <c r="T39" i="23" s="1"/>
  <c r="N38" i="23"/>
  <c r="N37" i="23"/>
  <c r="N35" i="23"/>
  <c r="T35" i="23" s="1"/>
  <c r="N31" i="23"/>
  <c r="T31" i="23" s="1"/>
  <c r="N30" i="23"/>
  <c r="N27" i="23"/>
  <c r="N25" i="23"/>
  <c r="T25" i="23" s="1"/>
  <c r="N22" i="23"/>
  <c r="N20" i="23"/>
  <c r="N18" i="23"/>
  <c r="N17" i="23"/>
  <c r="N16" i="23"/>
  <c r="N11" i="23"/>
  <c r="N10" i="23"/>
  <c r="N9" i="23"/>
  <c r="N8" i="23"/>
  <c r="N7" i="23"/>
  <c r="B12" i="23"/>
  <c r="M49" i="23"/>
  <c r="I49" i="23"/>
  <c r="H49" i="23"/>
  <c r="G49" i="23"/>
  <c r="C49" i="23"/>
  <c r="B49" i="23"/>
  <c r="T48" i="23"/>
  <c r="T47" i="23"/>
  <c r="T46" i="23"/>
  <c r="T45" i="23"/>
  <c r="T44" i="23"/>
  <c r="T43" i="23"/>
  <c r="T42" i="23"/>
  <c r="T41" i="23"/>
  <c r="T40" i="23"/>
  <c r="T38" i="23"/>
  <c r="T37" i="23"/>
  <c r="T36" i="23"/>
  <c r="T34" i="23"/>
  <c r="T33" i="23"/>
  <c r="T32" i="23"/>
  <c r="S49" i="23"/>
  <c r="R49" i="23"/>
  <c r="P49" i="23"/>
  <c r="O49" i="23"/>
  <c r="M29" i="23"/>
  <c r="I29" i="23"/>
  <c r="H29" i="23"/>
  <c r="G29" i="23"/>
  <c r="C29" i="23"/>
  <c r="T28" i="23"/>
  <c r="T26" i="23"/>
  <c r="T24" i="23"/>
  <c r="T23" i="23"/>
  <c r="T22" i="23"/>
  <c r="T21" i="23"/>
  <c r="T19" i="23"/>
  <c r="T18" i="23"/>
  <c r="Q17" i="23"/>
  <c r="Q16" i="23"/>
  <c r="T16" i="23"/>
  <c r="T15" i="23"/>
  <c r="T14" i="23"/>
  <c r="T13" i="23"/>
  <c r="B29" i="23"/>
  <c r="T11" i="23"/>
  <c r="T10" i="23"/>
  <c r="T9" i="23"/>
  <c r="T8" i="23"/>
  <c r="S29" i="23"/>
  <c r="R29" i="23"/>
  <c r="Q29" i="23"/>
  <c r="P29" i="23"/>
  <c r="O29" i="23"/>
  <c r="N29" i="23"/>
  <c r="G56" i="13"/>
  <c r="G55" i="13" s="1"/>
  <c r="G57" i="13"/>
  <c r="G58" i="13"/>
  <c r="G59" i="13"/>
  <c r="G60" i="13"/>
  <c r="G63" i="13"/>
  <c r="G66" i="13"/>
  <c r="G65" i="13" s="1"/>
  <c r="G71" i="13" s="1"/>
  <c r="G67" i="13"/>
  <c r="G68" i="13"/>
  <c r="G31" i="13"/>
  <c r="G29" i="13" s="1"/>
  <c r="G33" i="13"/>
  <c r="F63" i="13"/>
  <c r="E63" i="13"/>
  <c r="T17" i="23" l="1"/>
  <c r="N49" i="23"/>
  <c r="T29" i="23"/>
  <c r="T7" i="23"/>
  <c r="T12" i="23"/>
  <c r="T27" i="23"/>
  <c r="E118" i="1"/>
  <c r="G115" i="1"/>
  <c r="D21" i="22" l="1"/>
  <c r="S47" i="19"/>
  <c r="R47" i="19"/>
  <c r="Q47" i="19"/>
  <c r="P47" i="19"/>
  <c r="O47" i="19"/>
  <c r="G78" i="1"/>
  <c r="G131" i="1"/>
  <c r="G132" i="1"/>
  <c r="G132" i="2"/>
  <c r="G132" i="5"/>
  <c r="G132" i="3"/>
  <c r="G132" i="4"/>
  <c r="G132" i="6"/>
  <c r="G133" i="1"/>
  <c r="U33" i="17" l="1"/>
  <c r="Z33" i="17"/>
  <c r="S38" i="19"/>
  <c r="S8" i="19"/>
  <c r="R38" i="19"/>
  <c r="R17" i="19"/>
  <c r="R16" i="19"/>
  <c r="R12" i="19"/>
  <c r="R11" i="19"/>
  <c r="R10" i="19"/>
  <c r="R8" i="19"/>
  <c r="Q38" i="19"/>
  <c r="Q17" i="19"/>
  <c r="Q16" i="19"/>
  <c r="Q12" i="19"/>
  <c r="Q11" i="19"/>
  <c r="Q10" i="19"/>
  <c r="Q8" i="19"/>
  <c r="P38" i="19"/>
  <c r="P27" i="19"/>
  <c r="P25" i="19"/>
  <c r="P22" i="19"/>
  <c r="P18" i="19"/>
  <c r="P16" i="19"/>
  <c r="P12" i="19"/>
  <c r="P11" i="19"/>
  <c r="P10" i="19"/>
  <c r="P8" i="19"/>
  <c r="O38" i="19"/>
  <c r="O31" i="19"/>
  <c r="O10" i="19"/>
  <c r="O8" i="19"/>
  <c r="N39" i="19"/>
  <c r="B12" i="19"/>
  <c r="N37" i="19"/>
  <c r="N47" i="19"/>
  <c r="N43" i="19"/>
  <c r="N38" i="19"/>
  <c r="N27" i="19"/>
  <c r="N22" i="19"/>
  <c r="N20" i="19"/>
  <c r="N18" i="19"/>
  <c r="N16" i="19"/>
  <c r="N8" i="19"/>
  <c r="C25" i="12"/>
  <c r="C23" i="12"/>
  <c r="C24" i="12"/>
  <c r="G8" i="12"/>
  <c r="H8" i="12" s="1"/>
  <c r="G7" i="12"/>
  <c r="H7" i="12" s="1"/>
  <c r="C29" i="12" l="1"/>
  <c r="C64" i="8"/>
  <c r="C58" i="8"/>
  <c r="C57" i="8"/>
  <c r="D29" i="8"/>
  <c r="C29" i="8"/>
  <c r="C32" i="8"/>
  <c r="C31" i="8"/>
  <c r="C30" i="8"/>
  <c r="D26" i="8"/>
  <c r="D25" i="8"/>
  <c r="C26" i="8"/>
  <c r="C25" i="8"/>
  <c r="C22" i="8"/>
  <c r="C21" i="8"/>
  <c r="E5" i="7"/>
  <c r="E6" i="7"/>
  <c r="E7" i="7"/>
  <c r="E8" i="7"/>
  <c r="E9" i="7"/>
  <c r="E10" i="7"/>
  <c r="E11" i="7"/>
  <c r="E13" i="7"/>
  <c r="E14" i="7"/>
  <c r="E15" i="7"/>
  <c r="E18" i="7"/>
  <c r="E19" i="7"/>
  <c r="E20" i="7"/>
  <c r="E21" i="7"/>
  <c r="E22" i="7"/>
  <c r="E23" i="7"/>
  <c r="E25" i="7"/>
  <c r="E26" i="7"/>
  <c r="E28" i="7"/>
  <c r="E29" i="7"/>
  <c r="E30" i="7"/>
  <c r="E31" i="7"/>
  <c r="E32" i="7"/>
  <c r="E34" i="7"/>
  <c r="E36" i="7"/>
  <c r="E37" i="7"/>
  <c r="E38" i="7"/>
  <c r="E41" i="7"/>
  <c r="E42" i="7"/>
  <c r="E43" i="7"/>
  <c r="E44" i="7"/>
  <c r="E46" i="7"/>
  <c r="E47" i="7"/>
  <c r="E48" i="7"/>
  <c r="E50" i="7"/>
  <c r="E51" i="7"/>
  <c r="E52" i="7"/>
  <c r="AB42" i="17" s="1"/>
  <c r="E54" i="7"/>
  <c r="E55" i="7"/>
  <c r="E56" i="7"/>
  <c r="E57" i="7"/>
  <c r="E58" i="7"/>
  <c r="E59" i="7"/>
  <c r="E60" i="7"/>
  <c r="E61" i="7"/>
  <c r="E63" i="7"/>
  <c r="E64" i="7"/>
  <c r="E65" i="7"/>
  <c r="E66" i="7"/>
  <c r="E68" i="7"/>
  <c r="E69" i="7"/>
  <c r="E70" i="7"/>
  <c r="E71" i="7"/>
  <c r="E73" i="7"/>
  <c r="E74" i="7"/>
  <c r="E76" i="7"/>
  <c r="E77" i="7"/>
  <c r="E79" i="7"/>
  <c r="AB41" i="17" s="1"/>
  <c r="E83" i="7"/>
  <c r="E84" i="7"/>
  <c r="E85" i="7"/>
  <c r="E86" i="7"/>
  <c r="E87" i="7"/>
  <c r="E88" i="7"/>
  <c r="E89" i="7"/>
  <c r="E90" i="7"/>
  <c r="E94" i="7"/>
  <c r="E95" i="7"/>
  <c r="E96" i="7"/>
  <c r="E98" i="7"/>
  <c r="E99" i="7"/>
  <c r="E100" i="7"/>
  <c r="E101" i="7"/>
  <c r="E102" i="7"/>
  <c r="F14" i="13" s="1"/>
  <c r="E103" i="7"/>
  <c r="E105" i="7"/>
  <c r="E107" i="7"/>
  <c r="E108" i="7"/>
  <c r="E109" i="7"/>
  <c r="E110" i="7"/>
  <c r="E111" i="7"/>
  <c r="E112" i="7"/>
  <c r="E113" i="7"/>
  <c r="E114" i="7"/>
  <c r="E115" i="7"/>
  <c r="E116" i="7"/>
  <c r="E117" i="7"/>
  <c r="E119" i="7"/>
  <c r="E120" i="7"/>
  <c r="E121" i="7"/>
  <c r="E122" i="7"/>
  <c r="E123" i="7"/>
  <c r="E125" i="7"/>
  <c r="E126" i="7"/>
  <c r="E127" i="7"/>
  <c r="E129" i="7"/>
  <c r="E131" i="7"/>
  <c r="E133" i="7"/>
  <c r="E137" i="7"/>
  <c r="E4" i="7"/>
  <c r="D116" i="7"/>
  <c r="F116" i="7"/>
  <c r="G116" i="7" s="1"/>
  <c r="D117" i="7"/>
  <c r="F117" i="7"/>
  <c r="F56" i="7"/>
  <c r="G56" i="7" s="1"/>
  <c r="D115" i="7"/>
  <c r="F115" i="7"/>
  <c r="E135" i="1"/>
  <c r="E136" i="1" s="1"/>
  <c r="N46" i="19"/>
  <c r="F118" i="1"/>
  <c r="G89" i="1"/>
  <c r="E128" i="1"/>
  <c r="E128" i="7" s="1"/>
  <c r="E124" i="1"/>
  <c r="E124" i="7" s="1"/>
  <c r="N30" i="19"/>
  <c r="E104" i="1"/>
  <c r="E104" i="7" s="1"/>
  <c r="E97" i="1"/>
  <c r="E97" i="7" s="1"/>
  <c r="F19" i="13" s="1"/>
  <c r="E91" i="1"/>
  <c r="G19" i="11" s="1"/>
  <c r="N25" i="19"/>
  <c r="F62" i="1"/>
  <c r="G6" i="1"/>
  <c r="G7" i="1"/>
  <c r="G9" i="1"/>
  <c r="G11" i="1"/>
  <c r="G13" i="1"/>
  <c r="G14" i="1"/>
  <c r="G15" i="1"/>
  <c r="G19" i="1"/>
  <c r="G22" i="1"/>
  <c r="G23" i="1"/>
  <c r="G25" i="1"/>
  <c r="G26" i="1"/>
  <c r="G28" i="1"/>
  <c r="G29" i="1"/>
  <c r="G30" i="1"/>
  <c r="G31" i="1"/>
  <c r="G32" i="1"/>
  <c r="G34" i="1"/>
  <c r="G36" i="1"/>
  <c r="G37" i="1"/>
  <c r="G38" i="1"/>
  <c r="G44" i="1"/>
  <c r="G48" i="1"/>
  <c r="G50" i="1"/>
  <c r="G51" i="1"/>
  <c r="G56" i="1"/>
  <c r="G57" i="1"/>
  <c r="G59" i="1"/>
  <c r="G61" i="1"/>
  <c r="G65" i="1"/>
  <c r="G66" i="1"/>
  <c r="G70" i="1"/>
  <c r="G71" i="1"/>
  <c r="G79" i="1"/>
  <c r="G80" i="1"/>
  <c r="G85" i="1"/>
  <c r="G86" i="1"/>
  <c r="G87" i="1"/>
  <c r="G88" i="1"/>
  <c r="G90" i="1"/>
  <c r="G96" i="1"/>
  <c r="G100" i="1"/>
  <c r="G101" i="1"/>
  <c r="G103" i="1"/>
  <c r="G105" i="1"/>
  <c r="G109" i="1"/>
  <c r="G110" i="1"/>
  <c r="G111" i="1"/>
  <c r="G112" i="1"/>
  <c r="G114" i="1"/>
  <c r="G117" i="1"/>
  <c r="G121" i="1"/>
  <c r="G122" i="1"/>
  <c r="G123" i="1"/>
  <c r="G127" i="1"/>
  <c r="G4" i="1"/>
  <c r="E72" i="1"/>
  <c r="E67" i="1"/>
  <c r="E67" i="7" s="1"/>
  <c r="E62" i="1"/>
  <c r="E49" i="1"/>
  <c r="N11" i="19" s="1"/>
  <c r="E45" i="1"/>
  <c r="N10" i="19" s="1"/>
  <c r="E39" i="1"/>
  <c r="E35" i="1"/>
  <c r="E33" i="1"/>
  <c r="E27" i="1"/>
  <c r="E24" i="1"/>
  <c r="E16" i="1"/>
  <c r="E12" i="1"/>
  <c r="E132" i="7"/>
  <c r="C12" i="22" s="1"/>
  <c r="D12" i="22" s="1"/>
  <c r="E12" i="22" s="1"/>
  <c r="E118" i="6"/>
  <c r="S30" i="19" s="1"/>
  <c r="G11" i="6"/>
  <c r="G14" i="6"/>
  <c r="G15" i="6"/>
  <c r="G19" i="6"/>
  <c r="G22" i="6"/>
  <c r="G23" i="6"/>
  <c r="G26" i="6"/>
  <c r="G28" i="6"/>
  <c r="G29" i="6"/>
  <c r="G30" i="6"/>
  <c r="G31" i="6"/>
  <c r="G32" i="6"/>
  <c r="G34" i="6"/>
  <c r="G36" i="6"/>
  <c r="G38" i="6"/>
  <c r="G117" i="6"/>
  <c r="G134" i="6"/>
  <c r="G4" i="6"/>
  <c r="E39" i="6"/>
  <c r="E35" i="6"/>
  <c r="E33" i="6"/>
  <c r="E27" i="6"/>
  <c r="E24" i="6"/>
  <c r="E16" i="6"/>
  <c r="E12" i="6"/>
  <c r="E135" i="4"/>
  <c r="E136" i="4" s="1"/>
  <c r="E118" i="4"/>
  <c r="R30" i="19" s="1"/>
  <c r="G11" i="4"/>
  <c r="G19" i="4"/>
  <c r="G22" i="4"/>
  <c r="G23" i="4"/>
  <c r="G25" i="4"/>
  <c r="G26" i="4"/>
  <c r="G28" i="4"/>
  <c r="G30" i="4"/>
  <c r="G31" i="4"/>
  <c r="G32" i="4"/>
  <c r="G34" i="4"/>
  <c r="G36" i="4"/>
  <c r="G38" i="4"/>
  <c r="G113" i="4"/>
  <c r="G114" i="4"/>
  <c r="G117" i="4"/>
  <c r="G134" i="4"/>
  <c r="G4" i="4"/>
  <c r="E39" i="4"/>
  <c r="E35" i="4"/>
  <c r="E33" i="4"/>
  <c r="E27" i="4"/>
  <c r="E24" i="4"/>
  <c r="E12" i="4"/>
  <c r="E17" i="4" s="1"/>
  <c r="E135" i="3"/>
  <c r="E136" i="3" s="1"/>
  <c r="E118" i="3"/>
  <c r="Q30" i="19" s="1"/>
  <c r="G15" i="3"/>
  <c r="G19" i="3"/>
  <c r="G23" i="3"/>
  <c r="G26" i="3"/>
  <c r="G28" i="3"/>
  <c r="G30" i="3"/>
  <c r="G32" i="3"/>
  <c r="G34" i="3"/>
  <c r="G36" i="3"/>
  <c r="G110" i="3"/>
  <c r="G117" i="3"/>
  <c r="G134" i="3"/>
  <c r="G4" i="3"/>
  <c r="E39" i="3"/>
  <c r="E35" i="3"/>
  <c r="E33" i="3"/>
  <c r="E27" i="3"/>
  <c r="E24" i="3"/>
  <c r="E16" i="3"/>
  <c r="E12" i="3"/>
  <c r="E135" i="5"/>
  <c r="E136" i="5" s="1"/>
  <c r="E118" i="5"/>
  <c r="F16" i="5"/>
  <c r="G9" i="5"/>
  <c r="G11" i="5"/>
  <c r="G14" i="5"/>
  <c r="G15" i="5"/>
  <c r="G19" i="5"/>
  <c r="G22" i="5"/>
  <c r="G23" i="5"/>
  <c r="G26" i="5"/>
  <c r="G28" i="5"/>
  <c r="G30" i="5"/>
  <c r="G31" i="5"/>
  <c r="G32" i="5"/>
  <c r="G34" i="5"/>
  <c r="G36" i="5"/>
  <c r="G38" i="5"/>
  <c r="G59" i="5"/>
  <c r="G61" i="5"/>
  <c r="G110" i="5"/>
  <c r="G113" i="5"/>
  <c r="G117" i="5"/>
  <c r="G134" i="5"/>
  <c r="G4" i="5"/>
  <c r="E16" i="5"/>
  <c r="G16" i="5" s="1"/>
  <c r="E62" i="5"/>
  <c r="P17" i="19" s="1"/>
  <c r="E39" i="5"/>
  <c r="E35" i="5"/>
  <c r="E33" i="5"/>
  <c r="E27" i="5"/>
  <c r="E24" i="5"/>
  <c r="E12" i="5"/>
  <c r="E17" i="5" s="1"/>
  <c r="E135" i="2"/>
  <c r="E136" i="2" s="1"/>
  <c r="E118" i="2"/>
  <c r="F62" i="2"/>
  <c r="G8" i="2"/>
  <c r="G9" i="2"/>
  <c r="G10" i="2"/>
  <c r="G11" i="2"/>
  <c r="G15" i="2"/>
  <c r="G19" i="2"/>
  <c r="G22" i="2"/>
  <c r="G23" i="2"/>
  <c r="G25" i="2"/>
  <c r="G26" i="2"/>
  <c r="G28" i="2"/>
  <c r="G29" i="2"/>
  <c r="G32" i="2"/>
  <c r="G34" i="2"/>
  <c r="G36" i="2"/>
  <c r="G38" i="2"/>
  <c r="G59" i="2"/>
  <c r="G61" i="2"/>
  <c r="G110" i="2"/>
  <c r="G112" i="2"/>
  <c r="G117" i="2"/>
  <c r="G134" i="2"/>
  <c r="G4" i="2"/>
  <c r="E62" i="2"/>
  <c r="E39" i="2"/>
  <c r="E35" i="2"/>
  <c r="E33" i="2"/>
  <c r="E27" i="2"/>
  <c r="E24" i="2"/>
  <c r="E16" i="2"/>
  <c r="E17" i="2"/>
  <c r="O7" i="19" s="1"/>
  <c r="E12" i="2"/>
  <c r="AB17" i="17" l="1"/>
  <c r="G133" i="7"/>
  <c r="G117" i="7"/>
  <c r="E40" i="4"/>
  <c r="R9" i="19" s="1"/>
  <c r="E40" i="3"/>
  <c r="E130" i="3"/>
  <c r="D8" i="11" s="1"/>
  <c r="E17" i="3"/>
  <c r="E17" i="1"/>
  <c r="N7" i="19" s="1"/>
  <c r="E106" i="1"/>
  <c r="N35" i="19" s="1"/>
  <c r="G118" i="1"/>
  <c r="C33" i="8"/>
  <c r="E91" i="7"/>
  <c r="AB12" i="17" s="1"/>
  <c r="E78" i="7"/>
  <c r="E72" i="7"/>
  <c r="F68" i="13" s="1"/>
  <c r="H16" i="11"/>
  <c r="E40" i="1"/>
  <c r="E53" i="1"/>
  <c r="N17" i="19"/>
  <c r="E81" i="1"/>
  <c r="E93" i="1"/>
  <c r="E92" i="7"/>
  <c r="AB13" i="17" s="1"/>
  <c r="E49" i="7"/>
  <c r="E45" i="7"/>
  <c r="F60" i="13" s="1"/>
  <c r="E40" i="2"/>
  <c r="G62" i="2"/>
  <c r="O17" i="19"/>
  <c r="E130" i="2"/>
  <c r="E139" i="2" s="1"/>
  <c r="O30" i="19"/>
  <c r="D27" i="8"/>
  <c r="P7" i="19"/>
  <c r="E62" i="7"/>
  <c r="AB36" i="17" s="1"/>
  <c r="E130" i="5"/>
  <c r="D10" i="11" s="1"/>
  <c r="P30" i="19"/>
  <c r="Q9" i="19"/>
  <c r="Q7" i="19"/>
  <c r="E75" i="3"/>
  <c r="E139" i="3"/>
  <c r="R7" i="19"/>
  <c r="E75" i="4"/>
  <c r="E138" i="4" s="1"/>
  <c r="C7" i="11" s="1"/>
  <c r="E12" i="7"/>
  <c r="E33" i="7"/>
  <c r="E39" i="7"/>
  <c r="E130" i="4"/>
  <c r="D7" i="11" s="1"/>
  <c r="E27" i="7"/>
  <c r="E35" i="7"/>
  <c r="E40" i="6"/>
  <c r="S9" i="19" s="1"/>
  <c r="AB31" i="17"/>
  <c r="AB20" i="17"/>
  <c r="F31" i="13"/>
  <c r="E135" i="7"/>
  <c r="E136" i="7" s="1"/>
  <c r="E17" i="6"/>
  <c r="AB38" i="17"/>
  <c r="AB37" i="17"/>
  <c r="F67" i="13"/>
  <c r="AB33" i="17"/>
  <c r="E24" i="7"/>
  <c r="E16" i="7"/>
  <c r="E130" i="6"/>
  <c r="E135" i="6"/>
  <c r="E136" i="6" s="1"/>
  <c r="F33" i="13"/>
  <c r="AB15" i="17"/>
  <c r="C11" i="22"/>
  <c r="D11" i="22" s="1"/>
  <c r="AB14" i="17"/>
  <c r="C10" i="22"/>
  <c r="D10" i="22" s="1"/>
  <c r="F25" i="13"/>
  <c r="F21" i="13"/>
  <c r="AB19" i="17"/>
  <c r="E118" i="7"/>
  <c r="F13" i="13"/>
  <c r="AB29" i="17"/>
  <c r="C16" i="22"/>
  <c r="F57" i="13"/>
  <c r="E40" i="5"/>
  <c r="E75" i="2"/>
  <c r="E81" i="7" l="1"/>
  <c r="E82" i="7" s="1"/>
  <c r="C22" i="22" s="1"/>
  <c r="D22" i="22" s="1"/>
  <c r="AB34" i="17"/>
  <c r="C20" i="22"/>
  <c r="D20" i="22" s="1"/>
  <c r="F66" i="13"/>
  <c r="C18" i="22"/>
  <c r="D18" i="22" s="1"/>
  <c r="E106" i="7"/>
  <c r="D13" i="11"/>
  <c r="E82" i="1"/>
  <c r="N9" i="19"/>
  <c r="E130" i="1"/>
  <c r="E139" i="1" s="1"/>
  <c r="N31" i="19"/>
  <c r="E93" i="7"/>
  <c r="E75" i="1"/>
  <c r="E53" i="7"/>
  <c r="E138" i="2"/>
  <c r="O9" i="19"/>
  <c r="D11" i="11"/>
  <c r="E139" i="5"/>
  <c r="P9" i="19"/>
  <c r="E40" i="7"/>
  <c r="E75" i="5"/>
  <c r="E138" i="3"/>
  <c r="E139" i="4"/>
  <c r="F73" i="13"/>
  <c r="E130" i="7"/>
  <c r="E139" i="6"/>
  <c r="D9" i="11"/>
  <c r="S7" i="19"/>
  <c r="E17" i="7"/>
  <c r="E75" i="6"/>
  <c r="C17" i="22"/>
  <c r="D17" i="22" s="1"/>
  <c r="AB10" i="17"/>
  <c r="C9" i="22"/>
  <c r="D9" i="22" s="1"/>
  <c r="F11" i="13"/>
  <c r="D64" i="8"/>
  <c r="D68" i="8" s="1"/>
  <c r="D57" i="8"/>
  <c r="D58" i="8"/>
  <c r="D30" i="8"/>
  <c r="D31" i="8"/>
  <c r="D32" i="8"/>
  <c r="D21" i="8"/>
  <c r="D22" i="8"/>
  <c r="D122" i="7"/>
  <c r="F122" i="7"/>
  <c r="G122" i="7" s="1"/>
  <c r="G92" i="1"/>
  <c r="F91" i="1"/>
  <c r="G91" i="1" s="1"/>
  <c r="F97" i="1"/>
  <c r="G97" i="1" s="1"/>
  <c r="D124" i="1"/>
  <c r="F124" i="1"/>
  <c r="G124" i="1" s="1"/>
  <c r="F58" i="13" l="1"/>
  <c r="E139" i="7"/>
  <c r="C8" i="22"/>
  <c r="D8" i="22" s="1"/>
  <c r="AB11" i="17"/>
  <c r="AB30" i="17"/>
  <c r="F59" i="13"/>
  <c r="C19" i="22"/>
  <c r="D19" i="22" s="1"/>
  <c r="D33" i="8"/>
  <c r="E138" i="1"/>
  <c r="C13" i="11"/>
  <c r="F18" i="13"/>
  <c r="C7" i="22"/>
  <c r="C11" i="11"/>
  <c r="E138" i="5"/>
  <c r="C8" i="11"/>
  <c r="C15" i="22"/>
  <c r="D15" i="22" s="1"/>
  <c r="F56" i="13"/>
  <c r="AB28" i="17"/>
  <c r="E75" i="7"/>
  <c r="E138" i="6"/>
  <c r="C9" i="11" s="1"/>
  <c r="D59" i="8"/>
  <c r="D61" i="8" s="1"/>
  <c r="D23" i="8"/>
  <c r="E138" i="7" l="1"/>
  <c r="C10" i="11"/>
  <c r="D35" i="8"/>
  <c r="D71" i="8" s="1"/>
  <c r="F124" i="3"/>
  <c r="F62" i="5"/>
  <c r="G62" i="5" s="1"/>
  <c r="F12" i="2"/>
  <c r="G12" i="2" s="1"/>
  <c r="AB43" i="17" l="1"/>
  <c r="F4" i="7"/>
  <c r="G4" i="7" s="1"/>
  <c r="F6" i="7"/>
  <c r="G6" i="7" s="1"/>
  <c r="F7" i="7"/>
  <c r="G7" i="7" s="1"/>
  <c r="F8" i="7"/>
  <c r="G8" i="7" s="1"/>
  <c r="F9" i="7"/>
  <c r="G9" i="7" s="1"/>
  <c r="F10" i="7"/>
  <c r="G10" i="7" s="1"/>
  <c r="F11" i="7"/>
  <c r="G11" i="7" s="1"/>
  <c r="F13" i="7"/>
  <c r="G13" i="7" s="1"/>
  <c r="F14" i="7"/>
  <c r="G14" i="7" s="1"/>
  <c r="F15" i="7"/>
  <c r="G15" i="7" s="1"/>
  <c r="F18" i="7"/>
  <c r="F19" i="7"/>
  <c r="G19" i="7" s="1"/>
  <c r="F20" i="7"/>
  <c r="F21" i="7"/>
  <c r="F22" i="7"/>
  <c r="G22" i="7" s="1"/>
  <c r="F23" i="7"/>
  <c r="G23" i="7" s="1"/>
  <c r="F25" i="7"/>
  <c r="G25" i="7" s="1"/>
  <c r="F26" i="7"/>
  <c r="G26" i="7" s="1"/>
  <c r="F28" i="7"/>
  <c r="G28" i="7" s="1"/>
  <c r="F29" i="7"/>
  <c r="G29" i="7" s="1"/>
  <c r="F30" i="7"/>
  <c r="G30" i="7" s="1"/>
  <c r="F31" i="7"/>
  <c r="G31" i="7" s="1"/>
  <c r="F32" i="7"/>
  <c r="G32" i="7" s="1"/>
  <c r="F36" i="7"/>
  <c r="G36" i="7" s="1"/>
  <c r="F37" i="7"/>
  <c r="G37" i="7" s="1"/>
  <c r="F38" i="7"/>
  <c r="G38" i="7" s="1"/>
  <c r="F41" i="7"/>
  <c r="F42" i="7"/>
  <c r="F43" i="7"/>
  <c r="F44" i="7"/>
  <c r="G44" i="7" s="1"/>
  <c r="F46" i="7"/>
  <c r="F47" i="7"/>
  <c r="F48" i="7"/>
  <c r="G48" i="7" s="1"/>
  <c r="F50" i="7"/>
  <c r="G50" i="7" s="1"/>
  <c r="F51" i="7"/>
  <c r="G51" i="7" s="1"/>
  <c r="F52" i="7"/>
  <c r="F54" i="7"/>
  <c r="F55" i="7"/>
  <c r="F57" i="7"/>
  <c r="G57" i="7" s="1"/>
  <c r="F58" i="7"/>
  <c r="F59" i="7"/>
  <c r="G59" i="7" s="1"/>
  <c r="F60" i="7"/>
  <c r="F61" i="7"/>
  <c r="G61" i="7" s="1"/>
  <c r="F63" i="7"/>
  <c r="F64" i="7"/>
  <c r="F65" i="7"/>
  <c r="G65" i="7" s="1"/>
  <c r="F66" i="7"/>
  <c r="G66" i="7" s="1"/>
  <c r="F68" i="7"/>
  <c r="F69" i="7"/>
  <c r="F70" i="7"/>
  <c r="G70" i="7" s="1"/>
  <c r="F71" i="7"/>
  <c r="G71" i="7" s="1"/>
  <c r="F73" i="7"/>
  <c r="F74" i="7"/>
  <c r="F76" i="7"/>
  <c r="F77" i="7"/>
  <c r="F79" i="7"/>
  <c r="G79" i="7" s="1"/>
  <c r="F83" i="7"/>
  <c r="F84" i="7"/>
  <c r="F85" i="7"/>
  <c r="G85" i="7" s="1"/>
  <c r="F86" i="7"/>
  <c r="G86" i="7" s="1"/>
  <c r="F87" i="7"/>
  <c r="G87" i="7" s="1"/>
  <c r="F88" i="7"/>
  <c r="G88" i="7" s="1"/>
  <c r="F89" i="7"/>
  <c r="G89" i="7" s="1"/>
  <c r="F90" i="7"/>
  <c r="G90" i="7" s="1"/>
  <c r="F92" i="7"/>
  <c r="G92" i="7" s="1"/>
  <c r="F94" i="7"/>
  <c r="F95" i="7"/>
  <c r="F96" i="7"/>
  <c r="G96" i="7" s="1"/>
  <c r="F97" i="7"/>
  <c r="F98" i="7"/>
  <c r="F99" i="7"/>
  <c r="F100" i="7"/>
  <c r="F101" i="7"/>
  <c r="G101" i="7" s="1"/>
  <c r="F102" i="7"/>
  <c r="G14" i="13" s="1"/>
  <c r="F103" i="7"/>
  <c r="G103" i="7" s="1"/>
  <c r="F105" i="7"/>
  <c r="G105" i="7" s="1"/>
  <c r="F107" i="7"/>
  <c r="F108" i="7"/>
  <c r="F109" i="7"/>
  <c r="G109" i="7" s="1"/>
  <c r="F110" i="7"/>
  <c r="G110" i="7" s="1"/>
  <c r="F111" i="7"/>
  <c r="G111" i="7" s="1"/>
  <c r="F112" i="7"/>
  <c r="G112" i="7" s="1"/>
  <c r="F113" i="7"/>
  <c r="G113" i="7" s="1"/>
  <c r="F114" i="7"/>
  <c r="G114" i="7" s="1"/>
  <c r="F119" i="7"/>
  <c r="F120" i="7"/>
  <c r="F121" i="7"/>
  <c r="G121" i="7" s="1"/>
  <c r="F123" i="7"/>
  <c r="G123" i="7" s="1"/>
  <c r="F125" i="7"/>
  <c r="F127" i="7"/>
  <c r="G127" i="7" s="1"/>
  <c r="F137" i="7"/>
  <c r="F128" i="1"/>
  <c r="F124" i="7"/>
  <c r="F104" i="1"/>
  <c r="F93" i="1"/>
  <c r="G93" i="1" s="1"/>
  <c r="F72" i="1"/>
  <c r="F67" i="1"/>
  <c r="F49" i="1"/>
  <c r="F45" i="1"/>
  <c r="F39" i="1"/>
  <c r="G39" i="1" s="1"/>
  <c r="F35" i="1"/>
  <c r="G35" i="1" s="1"/>
  <c r="F33" i="1"/>
  <c r="G33" i="1" s="1"/>
  <c r="F27" i="1"/>
  <c r="G27" i="1" s="1"/>
  <c r="F24" i="1"/>
  <c r="G24" i="1" s="1"/>
  <c r="F16" i="1"/>
  <c r="G16" i="1" s="1"/>
  <c r="F12" i="1"/>
  <c r="G12" i="1" s="1"/>
  <c r="F118" i="6"/>
  <c r="F39" i="6"/>
  <c r="G39" i="6" s="1"/>
  <c r="F35" i="6"/>
  <c r="G35" i="6" s="1"/>
  <c r="F33" i="6"/>
  <c r="G33" i="6" s="1"/>
  <c r="F27" i="6"/>
  <c r="G27" i="6" s="1"/>
  <c r="F24" i="6"/>
  <c r="G24" i="6" s="1"/>
  <c r="F16" i="6"/>
  <c r="G16" i="6" s="1"/>
  <c r="F12" i="6"/>
  <c r="G12" i="6" s="1"/>
  <c r="F118" i="4"/>
  <c r="F39" i="4"/>
  <c r="G39" i="4" s="1"/>
  <c r="F35" i="4"/>
  <c r="G35" i="4" s="1"/>
  <c r="F33" i="4"/>
  <c r="G33" i="4" s="1"/>
  <c r="F27" i="4"/>
  <c r="G27" i="4" s="1"/>
  <c r="F24" i="4"/>
  <c r="G24" i="4" s="1"/>
  <c r="F12" i="4"/>
  <c r="G12" i="4" s="1"/>
  <c r="F118" i="3"/>
  <c r="Q30" i="23" s="1"/>
  <c r="F39" i="3"/>
  <c r="G39" i="3" s="1"/>
  <c r="F35" i="3"/>
  <c r="G35" i="3" s="1"/>
  <c r="F33" i="3"/>
  <c r="G33" i="3" s="1"/>
  <c r="F27" i="3"/>
  <c r="G27" i="3" s="1"/>
  <c r="F24" i="3"/>
  <c r="G24" i="3" s="1"/>
  <c r="F12" i="3"/>
  <c r="G12" i="3" s="1"/>
  <c r="F16" i="3"/>
  <c r="G16" i="3" s="1"/>
  <c r="F135" i="5"/>
  <c r="G135" i="5" s="1"/>
  <c r="F118" i="5"/>
  <c r="F39" i="5"/>
  <c r="G39" i="5" s="1"/>
  <c r="F35" i="5"/>
  <c r="G35" i="5" s="1"/>
  <c r="F33" i="5"/>
  <c r="G33" i="5" s="1"/>
  <c r="F27" i="5"/>
  <c r="G27" i="5" s="1"/>
  <c r="F24" i="5"/>
  <c r="G24" i="5" s="1"/>
  <c r="F12" i="5"/>
  <c r="G12" i="5" s="1"/>
  <c r="F118" i="2"/>
  <c r="G118" i="2" s="1"/>
  <c r="F39" i="2"/>
  <c r="G39" i="2" s="1"/>
  <c r="F35" i="2"/>
  <c r="G35" i="2" s="1"/>
  <c r="F33" i="2"/>
  <c r="G33" i="2" s="1"/>
  <c r="F27" i="2"/>
  <c r="G27" i="2" s="1"/>
  <c r="F24" i="2"/>
  <c r="G24" i="2" s="1"/>
  <c r="F16" i="2"/>
  <c r="G16" i="2" s="1"/>
  <c r="G124" i="7" l="1"/>
  <c r="G21" i="13"/>
  <c r="G97" i="7"/>
  <c r="G19" i="13"/>
  <c r="G100" i="7"/>
  <c r="G13" i="13"/>
  <c r="G12" i="13" s="1"/>
  <c r="Q49" i="23"/>
  <c r="T30" i="23"/>
  <c r="T49" i="23" s="1"/>
  <c r="F130" i="6"/>
  <c r="G130" i="6" s="1"/>
  <c r="G118" i="6"/>
  <c r="F131" i="7"/>
  <c r="G131" i="7" s="1"/>
  <c r="F128" i="7"/>
  <c r="G128" i="1"/>
  <c r="F106" i="1"/>
  <c r="G106" i="1" s="1"/>
  <c r="G104" i="1"/>
  <c r="F106" i="7"/>
  <c r="G106" i="7" s="1"/>
  <c r="F81" i="1"/>
  <c r="F72" i="7"/>
  <c r="G72" i="7" s="1"/>
  <c r="G72" i="1"/>
  <c r="F67" i="7"/>
  <c r="G67" i="7" s="1"/>
  <c r="G67" i="1"/>
  <c r="F62" i="7"/>
  <c r="G62" i="7" s="1"/>
  <c r="G62" i="1"/>
  <c r="F53" i="1"/>
  <c r="G49" i="1"/>
  <c r="F45" i="7"/>
  <c r="G45" i="7" s="1"/>
  <c r="G45" i="1"/>
  <c r="F135" i="6"/>
  <c r="G135" i="6" s="1"/>
  <c r="F130" i="4"/>
  <c r="G130" i="4" s="1"/>
  <c r="G118" i="4"/>
  <c r="F135" i="3"/>
  <c r="G135" i="3" s="1"/>
  <c r="F130" i="3"/>
  <c r="G130" i="3" s="1"/>
  <c r="G118" i="3"/>
  <c r="F130" i="5"/>
  <c r="G130" i="5" s="1"/>
  <c r="G118" i="5"/>
  <c r="F136" i="5"/>
  <c r="G136" i="5" s="1"/>
  <c r="F17" i="2"/>
  <c r="G17" i="2" s="1"/>
  <c r="F135" i="2"/>
  <c r="C13" i="22"/>
  <c r="F91" i="7"/>
  <c r="G91" i="7" s="1"/>
  <c r="F40" i="5"/>
  <c r="G40" i="5" s="1"/>
  <c r="F17" i="5"/>
  <c r="G17" i="5" s="1"/>
  <c r="F40" i="2"/>
  <c r="G40" i="2" s="1"/>
  <c r="F130" i="1"/>
  <c r="G130" i="1" s="1"/>
  <c r="F93" i="7"/>
  <c r="F40" i="1"/>
  <c r="G40" i="1" s="1"/>
  <c r="F78" i="7"/>
  <c r="F49" i="7"/>
  <c r="G49" i="7" s="1"/>
  <c r="F135" i="1"/>
  <c r="F40" i="6"/>
  <c r="G40" i="6" s="1"/>
  <c r="F17" i="6"/>
  <c r="G17" i="6" s="1"/>
  <c r="F40" i="4"/>
  <c r="G40" i="4" s="1"/>
  <c r="F135" i="4"/>
  <c r="G135" i="4" s="1"/>
  <c r="F17" i="4"/>
  <c r="G17" i="4" s="1"/>
  <c r="F27" i="7"/>
  <c r="G27" i="7" s="1"/>
  <c r="F33" i="7"/>
  <c r="G33" i="7" s="1"/>
  <c r="F24" i="7"/>
  <c r="G24" i="7" s="1"/>
  <c r="F40" i="3"/>
  <c r="G40" i="3" s="1"/>
  <c r="F17" i="3"/>
  <c r="G17" i="3" s="1"/>
  <c r="F12" i="7"/>
  <c r="G12" i="7" s="1"/>
  <c r="F16" i="7"/>
  <c r="G16" i="7" s="1"/>
  <c r="F35" i="7"/>
  <c r="F132" i="7"/>
  <c r="G132" i="7" s="1"/>
  <c r="F118" i="7"/>
  <c r="F39" i="7"/>
  <c r="G39" i="7" s="1"/>
  <c r="F130" i="2"/>
  <c r="G130" i="2" s="1"/>
  <c r="F104" i="7"/>
  <c r="G104" i="7" s="1"/>
  <c r="F17" i="1"/>
  <c r="G17" i="1" s="1"/>
  <c r="G128" i="7" l="1"/>
  <c r="G25" i="13"/>
  <c r="G93" i="7"/>
  <c r="G18" i="13"/>
  <c r="G17" i="13" s="1"/>
  <c r="G16" i="13" s="1"/>
  <c r="G118" i="7"/>
  <c r="G11" i="13"/>
  <c r="G10" i="13" s="1"/>
  <c r="G27" i="13" s="1"/>
  <c r="G35" i="13" s="1"/>
  <c r="F75" i="2"/>
  <c r="G75" i="2" s="1"/>
  <c r="F81" i="7"/>
  <c r="G78" i="7"/>
  <c r="F34" i="7"/>
  <c r="G34" i="7" s="1"/>
  <c r="G35" i="7"/>
  <c r="F139" i="5"/>
  <c r="G139" i="5" s="1"/>
  <c r="F136" i="3"/>
  <c r="F139" i="3" s="1"/>
  <c r="G139" i="3" s="1"/>
  <c r="F136" i="6"/>
  <c r="G136" i="6" s="1"/>
  <c r="F136" i="1"/>
  <c r="G136" i="1" s="1"/>
  <c r="G135" i="1"/>
  <c r="F82" i="1"/>
  <c r="G82" i="1" s="1"/>
  <c r="G81" i="1"/>
  <c r="F53" i="7"/>
  <c r="G53" i="7" s="1"/>
  <c r="G53" i="1"/>
  <c r="F75" i="5"/>
  <c r="F136" i="2"/>
  <c r="G136" i="2" s="1"/>
  <c r="G135" i="2"/>
  <c r="F75" i="1"/>
  <c r="F17" i="7"/>
  <c r="G17" i="7" s="1"/>
  <c r="F75" i="6"/>
  <c r="F40" i="7"/>
  <c r="G40" i="7" s="1"/>
  <c r="F75" i="4"/>
  <c r="F136" i="4"/>
  <c r="G136" i="4" s="1"/>
  <c r="F75" i="3"/>
  <c r="G75" i="3" s="1"/>
  <c r="F130" i="7"/>
  <c r="G130" i="7" s="1"/>
  <c r="F138" i="2"/>
  <c r="G138" i="2" s="1"/>
  <c r="D135" i="3"/>
  <c r="D136" i="3" s="1"/>
  <c r="D118" i="3"/>
  <c r="D130" i="3" s="1"/>
  <c r="D62" i="3"/>
  <c r="D39" i="3"/>
  <c r="D33" i="3"/>
  <c r="D27" i="3"/>
  <c r="D24" i="3"/>
  <c r="D16" i="3"/>
  <c r="D12" i="3"/>
  <c r="D135" i="5"/>
  <c r="D136" i="5" s="1"/>
  <c r="D118" i="5"/>
  <c r="D130" i="5" s="1"/>
  <c r="D67" i="5"/>
  <c r="D62" i="5"/>
  <c r="D39" i="5"/>
  <c r="D35" i="5"/>
  <c r="D33" i="5"/>
  <c r="D27" i="5"/>
  <c r="D24" i="5"/>
  <c r="D16" i="5"/>
  <c r="D12" i="5"/>
  <c r="D135" i="2"/>
  <c r="D136" i="2" s="1"/>
  <c r="D118" i="2"/>
  <c r="D93" i="2"/>
  <c r="D62" i="2"/>
  <c r="D39" i="2"/>
  <c r="D35" i="2"/>
  <c r="D33" i="2"/>
  <c r="D27" i="2"/>
  <c r="D24" i="2"/>
  <c r="D40" i="2" s="1"/>
  <c r="D16" i="2"/>
  <c r="D12" i="2"/>
  <c r="D17" i="2" s="1"/>
  <c r="D135" i="1"/>
  <c r="D136" i="1" s="1"/>
  <c r="D128" i="1"/>
  <c r="D118" i="1"/>
  <c r="D104" i="1"/>
  <c r="D106" i="1" s="1"/>
  <c r="D97" i="1"/>
  <c r="D91" i="1"/>
  <c r="D93" i="1" s="1"/>
  <c r="D81" i="1"/>
  <c r="D82" i="1" s="1"/>
  <c r="D72" i="1"/>
  <c r="D67" i="1"/>
  <c r="D62" i="1"/>
  <c r="D49" i="1"/>
  <c r="D53" i="1" s="1"/>
  <c r="D45" i="1"/>
  <c r="D39" i="1"/>
  <c r="D35" i="1"/>
  <c r="D33" i="1"/>
  <c r="D27" i="1"/>
  <c r="D24" i="1"/>
  <c r="D16" i="1"/>
  <c r="D12" i="1"/>
  <c r="D135" i="4"/>
  <c r="D136" i="4" s="1"/>
  <c r="D118" i="4"/>
  <c r="D130" i="4" s="1"/>
  <c r="D39" i="4"/>
  <c r="D33" i="4"/>
  <c r="D27" i="4"/>
  <c r="D24" i="4"/>
  <c r="D16" i="4"/>
  <c r="D12" i="4"/>
  <c r="D135" i="6"/>
  <c r="D136" i="6" s="1"/>
  <c r="D118" i="6"/>
  <c r="D130" i="6" s="1"/>
  <c r="D62" i="6"/>
  <c r="D39" i="6"/>
  <c r="D35" i="6"/>
  <c r="D33" i="6"/>
  <c r="D27" i="6"/>
  <c r="D24" i="6"/>
  <c r="D16" i="6"/>
  <c r="D12" i="6"/>
  <c r="M19" i="12"/>
  <c r="L19" i="12"/>
  <c r="K19" i="12"/>
  <c r="J19" i="12"/>
  <c r="I19" i="12"/>
  <c r="H19" i="12"/>
  <c r="G19" i="12"/>
  <c r="F19" i="12"/>
  <c r="M11" i="12"/>
  <c r="M20" i="12" s="1"/>
  <c r="L11" i="12"/>
  <c r="L20" i="12" s="1"/>
  <c r="K11" i="12"/>
  <c r="K20" i="12" s="1"/>
  <c r="J11" i="12"/>
  <c r="I11" i="12"/>
  <c r="I20" i="12" s="1"/>
  <c r="H11" i="12"/>
  <c r="H20" i="12" s="1"/>
  <c r="G11" i="12"/>
  <c r="G20" i="12" s="1"/>
  <c r="F11" i="12"/>
  <c r="E11" i="12"/>
  <c r="D11" i="12"/>
  <c r="D16" i="14"/>
  <c r="E21" i="22"/>
  <c r="E35" i="20"/>
  <c r="D35" i="20"/>
  <c r="C35" i="20"/>
  <c r="E15" i="20"/>
  <c r="D15" i="20"/>
  <c r="C15" i="20"/>
  <c r="F136" i="7" l="1"/>
  <c r="G136" i="7" s="1"/>
  <c r="G135" i="7"/>
  <c r="F82" i="7"/>
  <c r="G81" i="7"/>
  <c r="G136" i="3"/>
  <c r="F139" i="1"/>
  <c r="G139" i="1" s="1"/>
  <c r="F139" i="2"/>
  <c r="G139" i="2" s="1"/>
  <c r="F139" i="6"/>
  <c r="G139" i="6" s="1"/>
  <c r="F138" i="6"/>
  <c r="G138" i="6" s="1"/>
  <c r="G75" i="6"/>
  <c r="F138" i="1"/>
  <c r="G138" i="1" s="1"/>
  <c r="G75" i="1"/>
  <c r="F138" i="4"/>
  <c r="G138" i="4" s="1"/>
  <c r="G75" i="4"/>
  <c r="F138" i="5"/>
  <c r="G138" i="5" s="1"/>
  <c r="G75" i="5"/>
  <c r="D139" i="4"/>
  <c r="D130" i="2"/>
  <c r="D17" i="6"/>
  <c r="D139" i="6"/>
  <c r="F75" i="7"/>
  <c r="D17" i="1"/>
  <c r="D40" i="6"/>
  <c r="F139" i="4"/>
  <c r="G139" i="4" s="1"/>
  <c r="D17" i="4"/>
  <c r="D40" i="4"/>
  <c r="D139" i="3"/>
  <c r="D40" i="3"/>
  <c r="F138" i="3"/>
  <c r="G138" i="3" s="1"/>
  <c r="D17" i="3"/>
  <c r="D139" i="5"/>
  <c r="D75" i="2"/>
  <c r="D138" i="2" s="1"/>
  <c r="D40" i="1"/>
  <c r="D130" i="1"/>
  <c r="D139" i="1" s="1"/>
  <c r="D17" i="5"/>
  <c r="D40" i="5"/>
  <c r="D139" i="2"/>
  <c r="D75" i="6"/>
  <c r="D138" i="6" s="1"/>
  <c r="J20" i="12"/>
  <c r="F20" i="12"/>
  <c r="G82" i="7" l="1"/>
  <c r="G73" i="13"/>
  <c r="G75" i="13" s="1"/>
  <c r="D75" i="1"/>
  <c r="D138" i="1" s="1"/>
  <c r="F138" i="7"/>
  <c r="G138" i="7" s="1"/>
  <c r="G75" i="7"/>
  <c r="F139" i="7"/>
  <c r="G139" i="7" s="1"/>
  <c r="D75" i="4"/>
  <c r="D138" i="4" s="1"/>
  <c r="D75" i="3"/>
  <c r="D138" i="3" s="1"/>
  <c r="D75" i="5"/>
  <c r="D138" i="5" s="1"/>
  <c r="E19" i="22"/>
  <c r="E22" i="22" l="1"/>
  <c r="D16" i="22" l="1"/>
  <c r="E16" i="22" s="1"/>
  <c r="E8" i="22"/>
  <c r="D7" i="22" l="1"/>
  <c r="D13" i="22" s="1"/>
  <c r="E7" i="22" l="1"/>
  <c r="E18" i="22" l="1"/>
  <c r="E10" i="22"/>
  <c r="E20" i="22" l="1"/>
  <c r="E17" i="22"/>
  <c r="E11" i="22" l="1"/>
  <c r="C25" i="22" l="1"/>
  <c r="E9" i="22"/>
  <c r="E13" i="22" s="1"/>
  <c r="E25" i="22" s="1"/>
  <c r="D25" i="22"/>
  <c r="C23" i="22" l="1"/>
  <c r="C26" i="22" s="1"/>
  <c r="E15" i="22" l="1"/>
  <c r="E23" i="22" s="1"/>
  <c r="E26" i="22" s="1"/>
  <c r="D23" i="22"/>
  <c r="D26" i="22" s="1"/>
  <c r="G28" i="21"/>
  <c r="F28" i="21"/>
  <c r="E28" i="21"/>
  <c r="D28" i="21"/>
  <c r="C28" i="21"/>
  <c r="B28" i="21"/>
  <c r="H28" i="21" s="1"/>
  <c r="H27" i="21"/>
  <c r="H26" i="21"/>
  <c r="H62" i="13" l="1"/>
  <c r="G12" i="11" l="1"/>
  <c r="C9" i="8"/>
  <c r="D6" i="7"/>
  <c r="D7" i="7"/>
  <c r="D8" i="7"/>
  <c r="D9" i="7"/>
  <c r="D10" i="7"/>
  <c r="D11" i="7"/>
  <c r="D13" i="7"/>
  <c r="D14" i="7"/>
  <c r="D15" i="7"/>
  <c r="D5" i="7"/>
  <c r="D109" i="7"/>
  <c r="D110" i="7"/>
  <c r="F12" i="13" l="1"/>
  <c r="F10" i="13" l="1"/>
  <c r="F29" i="13"/>
  <c r="F65" i="13"/>
  <c r="F17" i="13"/>
  <c r="F16" i="13" s="1"/>
  <c r="F27" i="13" l="1"/>
  <c r="D4" i="7"/>
  <c r="D18" i="7"/>
  <c r="D19" i="7"/>
  <c r="D20" i="7"/>
  <c r="D21" i="7"/>
  <c r="D22" i="7"/>
  <c r="D23" i="7"/>
  <c r="D25" i="7"/>
  <c r="D26" i="7"/>
  <c r="D28" i="7"/>
  <c r="D29" i="7"/>
  <c r="D30" i="7"/>
  <c r="D31" i="7"/>
  <c r="D32" i="7"/>
  <c r="D36" i="7"/>
  <c r="D37" i="7"/>
  <c r="D38" i="7"/>
  <c r="D41" i="7"/>
  <c r="D42" i="7"/>
  <c r="D43" i="7"/>
  <c r="D44" i="7"/>
  <c r="D46" i="7"/>
  <c r="D47" i="7"/>
  <c r="D48" i="7"/>
  <c r="D50" i="7"/>
  <c r="D51" i="7"/>
  <c r="D52" i="7"/>
  <c r="D54" i="7"/>
  <c r="D55" i="7"/>
  <c r="D57" i="7"/>
  <c r="D58" i="7"/>
  <c r="D59" i="7"/>
  <c r="D60" i="7"/>
  <c r="D61" i="7"/>
  <c r="D63" i="7"/>
  <c r="D64" i="7"/>
  <c r="D65" i="7"/>
  <c r="D66" i="7"/>
  <c r="D68" i="7"/>
  <c r="D69" i="7"/>
  <c r="D70" i="7"/>
  <c r="D71" i="7"/>
  <c r="D73" i="7"/>
  <c r="D74" i="7"/>
  <c r="D76" i="7"/>
  <c r="D77" i="7"/>
  <c r="D79" i="7"/>
  <c r="D83" i="7"/>
  <c r="D84" i="7"/>
  <c r="D85" i="7"/>
  <c r="D86" i="7"/>
  <c r="D87" i="7"/>
  <c r="D88" i="7"/>
  <c r="D89" i="7"/>
  <c r="D90" i="7"/>
  <c r="D92" i="7"/>
  <c r="D94" i="7"/>
  <c r="D95" i="7"/>
  <c r="D96" i="7"/>
  <c r="D98" i="7"/>
  <c r="D99" i="7"/>
  <c r="D100" i="7"/>
  <c r="D101" i="7"/>
  <c r="D102" i="7"/>
  <c r="D105" i="7"/>
  <c r="D107" i="7"/>
  <c r="D108" i="7"/>
  <c r="D111" i="7"/>
  <c r="D112" i="7"/>
  <c r="D113" i="7"/>
  <c r="D114" i="7"/>
  <c r="D119" i="7"/>
  <c r="D120" i="7"/>
  <c r="D121" i="7"/>
  <c r="D123" i="7"/>
  <c r="D125" i="7"/>
  <c r="D127" i="7"/>
  <c r="D137" i="7"/>
  <c r="D45" i="7"/>
  <c r="D53" i="7"/>
  <c r="D72" i="7"/>
  <c r="D97" i="7"/>
  <c r="D103" i="7"/>
  <c r="D104" i="7" s="1"/>
  <c r="D124" i="7"/>
  <c r="D128" i="7"/>
  <c r="F55" i="13" l="1"/>
  <c r="F71" i="13" s="1"/>
  <c r="F75" i="13" s="1"/>
  <c r="D106" i="7"/>
  <c r="D78" i="7"/>
  <c r="D81" i="7" s="1"/>
  <c r="D82" i="7" s="1"/>
  <c r="D131" i="7"/>
  <c r="D91" i="7"/>
  <c r="D49" i="7"/>
  <c r="E14" i="13" l="1"/>
  <c r="H14" i="13" s="1"/>
  <c r="D93" i="7" l="1"/>
  <c r="E57" i="13"/>
  <c r="H57" i="13" s="1"/>
  <c r="C23" i="8" l="1"/>
  <c r="E59" i="13" l="1"/>
  <c r="H59" i="13" s="1"/>
  <c r="E68" i="13"/>
  <c r="H68" i="13" s="1"/>
  <c r="E73" i="13"/>
  <c r="H73" i="13" s="1"/>
  <c r="D39" i="7"/>
  <c r="D67" i="7"/>
  <c r="D12" i="7" l="1"/>
  <c r="D33" i="7"/>
  <c r="D27" i="7"/>
  <c r="D118" i="7"/>
  <c r="D16" i="7"/>
  <c r="D35" i="7"/>
  <c r="D34" i="7" s="1"/>
  <c r="D132" i="7"/>
  <c r="D135" i="7" s="1"/>
  <c r="D136" i="7" s="1"/>
  <c r="D24" i="7"/>
  <c r="D62" i="7"/>
  <c r="E66" i="13" s="1"/>
  <c r="H66" i="13" s="1"/>
  <c r="E25" i="13"/>
  <c r="H25" i="13" s="1"/>
  <c r="E13" i="13"/>
  <c r="H13" i="13" s="1"/>
  <c r="E19" i="13"/>
  <c r="H19" i="13" s="1"/>
  <c r="D130" i="7"/>
  <c r="E33" i="13"/>
  <c r="E21" i="13"/>
  <c r="H21" i="13" s="1"/>
  <c r="E60" i="13"/>
  <c r="H60" i="13" s="1"/>
  <c r="D139" i="7" l="1"/>
  <c r="D40" i="7"/>
  <c r="E31" i="13"/>
  <c r="H31" i="13" s="1"/>
  <c r="D17" i="7"/>
  <c r="E67" i="13"/>
  <c r="H67" i="13" s="1"/>
  <c r="E18" i="13"/>
  <c r="H18" i="13" s="1"/>
  <c r="E11" i="13"/>
  <c r="H11" i="13" s="1"/>
  <c r="D75" i="7" l="1"/>
  <c r="D138" i="7" s="1"/>
  <c r="E56" i="13"/>
  <c r="H56" i="13" s="1"/>
  <c r="AC43" i="17"/>
  <c r="E58" i="13"/>
  <c r="H58" i="13" s="1"/>
  <c r="C52" i="8" l="1"/>
  <c r="C41" i="17" l="1"/>
  <c r="E41" i="17" s="1"/>
  <c r="G41" i="17" s="1"/>
  <c r="Z41" i="17" s="1"/>
  <c r="E8" i="15" l="1"/>
  <c r="R49" i="19" l="1"/>
  <c r="Q49" i="19"/>
  <c r="B12" i="17" l="1"/>
  <c r="T18" i="19" l="1"/>
  <c r="T11" i="19"/>
  <c r="S49" i="19"/>
  <c r="M49" i="19"/>
  <c r="I49" i="19"/>
  <c r="H49" i="19"/>
  <c r="G49" i="19"/>
  <c r="C49" i="19"/>
  <c r="B49" i="19"/>
  <c r="T48" i="19"/>
  <c r="T47" i="19"/>
  <c r="T45" i="19"/>
  <c r="T44" i="19"/>
  <c r="T43" i="19"/>
  <c r="T42" i="19"/>
  <c r="T40" i="19"/>
  <c r="T38" i="19"/>
  <c r="T37" i="19"/>
  <c r="T36" i="19"/>
  <c r="T34" i="19"/>
  <c r="T32" i="19"/>
  <c r="M29" i="19"/>
  <c r="I29" i="19"/>
  <c r="H29" i="19"/>
  <c r="G29" i="19"/>
  <c r="C29" i="19"/>
  <c r="B29" i="19"/>
  <c r="T28" i="19"/>
  <c r="T26" i="19"/>
  <c r="T24" i="19"/>
  <c r="T23" i="19"/>
  <c r="T21" i="19"/>
  <c r="T19" i="19"/>
  <c r="T15" i="19"/>
  <c r="T14" i="19"/>
  <c r="T13" i="19"/>
  <c r="T8" i="19" l="1"/>
  <c r="T27" i="19"/>
  <c r="T12" i="19"/>
  <c r="T22" i="19"/>
  <c r="C16" i="17" l="1"/>
  <c r="E16" i="17" s="1"/>
  <c r="G16" i="17" s="1"/>
  <c r="I16" i="17" s="1"/>
  <c r="K16" i="17" s="1"/>
  <c r="M16" i="17" s="1"/>
  <c r="O16" i="17" s="1"/>
  <c r="Q16" i="17" s="1"/>
  <c r="S16" i="17" s="1"/>
  <c r="U16" i="17" s="1"/>
  <c r="W16" i="17" s="1"/>
  <c r="Y16" i="17" s="1"/>
  <c r="Z16" i="17"/>
  <c r="Z14" i="17"/>
  <c r="F12" i="17" l="1"/>
  <c r="C10" i="17" l="1"/>
  <c r="E10" i="17" s="1"/>
  <c r="C18" i="8" l="1"/>
  <c r="C27" i="8"/>
  <c r="C35" i="8" l="1"/>
  <c r="D8" i="15"/>
  <c r="E9" i="18"/>
  <c r="Z42" i="17"/>
  <c r="C42" i="17"/>
  <c r="E42" i="17" s="1"/>
  <c r="G42" i="17" s="1"/>
  <c r="I42" i="17" s="1"/>
  <c r="K42" i="17" s="1"/>
  <c r="M42" i="17" s="1"/>
  <c r="O42" i="17" s="1"/>
  <c r="Q42" i="17" s="1"/>
  <c r="S42" i="17" s="1"/>
  <c r="U42" i="17" s="1"/>
  <c r="W42" i="17" s="1"/>
  <c r="Y42" i="17" s="1"/>
  <c r="X40" i="17"/>
  <c r="T40" i="17"/>
  <c r="R40" i="17"/>
  <c r="P40" i="17"/>
  <c r="N40" i="17"/>
  <c r="L40" i="17"/>
  <c r="J40" i="17"/>
  <c r="F40" i="17"/>
  <c r="D40" i="17"/>
  <c r="B40" i="17"/>
  <c r="H40" i="17"/>
  <c r="C39" i="17"/>
  <c r="E39" i="17" s="1"/>
  <c r="G39" i="17" s="1"/>
  <c r="I39" i="17" s="1"/>
  <c r="K39" i="17" s="1"/>
  <c r="M39" i="17" s="1"/>
  <c r="O39" i="17" s="1"/>
  <c r="Q39" i="17" s="1"/>
  <c r="S39" i="17" s="1"/>
  <c r="U39" i="17" s="1"/>
  <c r="W39" i="17" s="1"/>
  <c r="Y39" i="17" s="1"/>
  <c r="Z38" i="17"/>
  <c r="C38" i="17"/>
  <c r="E38" i="17" s="1"/>
  <c r="G38" i="17" s="1"/>
  <c r="I38" i="17" s="1"/>
  <c r="K38" i="17" s="1"/>
  <c r="M38" i="17" s="1"/>
  <c r="O38" i="17" s="1"/>
  <c r="Q38" i="17" s="1"/>
  <c r="S38" i="17" s="1"/>
  <c r="U38" i="17" s="1"/>
  <c r="Z37" i="17"/>
  <c r="C37" i="17"/>
  <c r="E37" i="17" s="1"/>
  <c r="G37" i="17" s="1"/>
  <c r="Z36" i="17"/>
  <c r="C36" i="17"/>
  <c r="J35" i="17"/>
  <c r="F35" i="17"/>
  <c r="F43" i="17" s="1"/>
  <c r="C34" i="17"/>
  <c r="E34" i="17" s="1"/>
  <c r="G34" i="17" s="1"/>
  <c r="I34" i="17" s="1"/>
  <c r="K34" i="17" s="1"/>
  <c r="M34" i="17" s="1"/>
  <c r="O34" i="17" s="1"/>
  <c r="Q34" i="17" s="1"/>
  <c r="S34" i="17" s="1"/>
  <c r="U34" i="17" s="1"/>
  <c r="W34" i="17" s="1"/>
  <c r="Y34" i="17" s="1"/>
  <c r="C33" i="17"/>
  <c r="C32" i="17"/>
  <c r="E32" i="17" s="1"/>
  <c r="G32" i="17" s="1"/>
  <c r="I32" i="17" s="1"/>
  <c r="K32" i="17" s="1"/>
  <c r="M32" i="17" s="1"/>
  <c r="O32" i="17" s="1"/>
  <c r="Q32" i="17" s="1"/>
  <c r="S32" i="17" s="1"/>
  <c r="U32" i="17" s="1"/>
  <c r="W32" i="17" s="1"/>
  <c r="Y32" i="17" s="1"/>
  <c r="V35" i="17"/>
  <c r="N35" i="17"/>
  <c r="C31" i="17"/>
  <c r="C30" i="17"/>
  <c r="E30" i="17" s="1"/>
  <c r="G30" i="17" s="1"/>
  <c r="I30" i="17" s="1"/>
  <c r="K30" i="17" s="1"/>
  <c r="M30" i="17" s="1"/>
  <c r="O30" i="17" s="1"/>
  <c r="Q30" i="17" s="1"/>
  <c r="S30" i="17" s="1"/>
  <c r="U30" i="17" s="1"/>
  <c r="W30" i="17" s="1"/>
  <c r="Y30" i="17" s="1"/>
  <c r="C29" i="17"/>
  <c r="R35" i="17"/>
  <c r="X22" i="17"/>
  <c r="V22" i="17"/>
  <c r="T22" i="17"/>
  <c r="R22" i="17"/>
  <c r="P22" i="17"/>
  <c r="N22" i="17"/>
  <c r="L22" i="17"/>
  <c r="J22" i="17"/>
  <c r="F22" i="17"/>
  <c r="D22" i="17"/>
  <c r="C22" i="17"/>
  <c r="B22" i="17"/>
  <c r="H21" i="17"/>
  <c r="Z21" i="17" s="1"/>
  <c r="E21" i="17"/>
  <c r="G21" i="17" s="1"/>
  <c r="E20" i="17"/>
  <c r="G20" i="17" s="1"/>
  <c r="Z19" i="17"/>
  <c r="C19" i="17"/>
  <c r="E19" i="17" s="1"/>
  <c r="V17" i="17"/>
  <c r="T17" i="17"/>
  <c r="R17" i="17"/>
  <c r="P17" i="17"/>
  <c r="N17" i="17"/>
  <c r="L17" i="17"/>
  <c r="J17" i="17"/>
  <c r="H17" i="17"/>
  <c r="F17" i="17"/>
  <c r="F18" i="17" s="1"/>
  <c r="F23" i="17" s="1"/>
  <c r="B17" i="17"/>
  <c r="C17" i="17" s="1"/>
  <c r="E17" i="17" s="1"/>
  <c r="Z15" i="17"/>
  <c r="C15" i="17"/>
  <c r="E15" i="17" s="1"/>
  <c r="G15" i="17" s="1"/>
  <c r="I15" i="17" s="1"/>
  <c r="K15" i="17" s="1"/>
  <c r="M15" i="17" s="1"/>
  <c r="O15" i="17" s="1"/>
  <c r="Q15" i="17" s="1"/>
  <c r="S15" i="17" s="1"/>
  <c r="U15" i="17" s="1"/>
  <c r="W15" i="17" s="1"/>
  <c r="Y15" i="17" s="1"/>
  <c r="C14" i="17"/>
  <c r="E14" i="17" s="1"/>
  <c r="G14" i="17" s="1"/>
  <c r="I14" i="17" s="1"/>
  <c r="K14" i="17" s="1"/>
  <c r="M14" i="17" s="1"/>
  <c r="O14" i="17" s="1"/>
  <c r="Q14" i="17" s="1"/>
  <c r="S14" i="17" s="1"/>
  <c r="U14" i="17" s="1"/>
  <c r="W14" i="17" s="1"/>
  <c r="Y14" i="17" s="1"/>
  <c r="C13" i="17"/>
  <c r="X12" i="17"/>
  <c r="V12" i="17"/>
  <c r="T12" i="17"/>
  <c r="R12" i="17"/>
  <c r="P12" i="17"/>
  <c r="N12" i="17"/>
  <c r="L12" i="17"/>
  <c r="J12" i="17"/>
  <c r="H12" i="17"/>
  <c r="D12" i="17"/>
  <c r="D18" i="17" s="1"/>
  <c r="D23" i="17" s="1"/>
  <c r="Z11" i="17"/>
  <c r="C11" i="17"/>
  <c r="E11" i="17" s="1"/>
  <c r="G11" i="17" s="1"/>
  <c r="I11" i="17" s="1"/>
  <c r="K11" i="17" s="1"/>
  <c r="M11" i="17" s="1"/>
  <c r="O11" i="17" s="1"/>
  <c r="Q11" i="17" s="1"/>
  <c r="S11" i="17" s="1"/>
  <c r="U11" i="17" s="1"/>
  <c r="Z10" i="17"/>
  <c r="D7" i="16"/>
  <c r="F7" i="15"/>
  <c r="F8" i="15" s="1"/>
  <c r="B30" i="13"/>
  <c r="J29" i="12"/>
  <c r="E15" i="12" s="1"/>
  <c r="G14" i="11"/>
  <c r="D6" i="10"/>
  <c r="C6" i="10"/>
  <c r="E6" i="9"/>
  <c r="C68" i="8"/>
  <c r="C55" i="8"/>
  <c r="C47" i="8"/>
  <c r="C43" i="8"/>
  <c r="C40" i="8"/>
  <c r="C13" i="8"/>
  <c r="H22" i="17" l="1"/>
  <c r="R43" i="17"/>
  <c r="N43" i="17"/>
  <c r="J43" i="17"/>
  <c r="B18" i="17"/>
  <c r="B23" i="17" s="1"/>
  <c r="J18" i="17"/>
  <c r="J23" i="17" s="1"/>
  <c r="N18" i="17"/>
  <c r="N23" i="17" s="1"/>
  <c r="N44" i="17" s="1"/>
  <c r="V18" i="17"/>
  <c r="V23" i="17" s="1"/>
  <c r="G17" i="17"/>
  <c r="I17" i="17" s="1"/>
  <c r="K17" i="17" s="1"/>
  <c r="M17" i="17" s="1"/>
  <c r="O17" i="17" s="1"/>
  <c r="Q17" i="17" s="1"/>
  <c r="S17" i="17" s="1"/>
  <c r="U17" i="17" s="1"/>
  <c r="W17" i="17" s="1"/>
  <c r="Y17" i="17" s="1"/>
  <c r="B35" i="17"/>
  <c r="B43" i="17" s="1"/>
  <c r="H18" i="17"/>
  <c r="H23" i="17" s="1"/>
  <c r="L18" i="17"/>
  <c r="L23" i="17" s="1"/>
  <c r="X18" i="17"/>
  <c r="X23" i="17" s="1"/>
  <c r="E14" i="12"/>
  <c r="E19" i="12" s="1"/>
  <c r="E20" i="12" s="1"/>
  <c r="T18" i="17"/>
  <c r="T23" i="17" s="1"/>
  <c r="E22" i="17"/>
  <c r="P18" i="17"/>
  <c r="P23" i="17" s="1"/>
  <c r="I37" i="17"/>
  <c r="K37" i="17" s="1"/>
  <c r="C40" i="17"/>
  <c r="I21" i="17"/>
  <c r="K21" i="17" s="1"/>
  <c r="M21" i="17" s="1"/>
  <c r="O21" i="17" s="1"/>
  <c r="Q21" i="17" s="1"/>
  <c r="S21" i="17" s="1"/>
  <c r="U21" i="17" s="1"/>
  <c r="W21" i="17" s="1"/>
  <c r="Y21" i="17" s="1"/>
  <c r="E6" i="10"/>
  <c r="F44" i="17"/>
  <c r="W38" i="17"/>
  <c r="Y38" i="17" s="1"/>
  <c r="R18" i="17"/>
  <c r="R23" i="17" s="1"/>
  <c r="R44" i="17" s="1"/>
  <c r="E13" i="17"/>
  <c r="G13" i="17" s="1"/>
  <c r="I13" i="17" s="1"/>
  <c r="K13" i="17" s="1"/>
  <c r="M13" i="17" s="1"/>
  <c r="O13" i="17" s="1"/>
  <c r="Q13" i="17" s="1"/>
  <c r="S13" i="17" s="1"/>
  <c r="U13" i="17" s="1"/>
  <c r="W13" i="17" s="1"/>
  <c r="Y13" i="17" s="1"/>
  <c r="Z39" i="17"/>
  <c r="C12" i="17"/>
  <c r="W11" i="17"/>
  <c r="Y11" i="17" s="1"/>
  <c r="Z12" i="17"/>
  <c r="Z13" i="17"/>
  <c r="Z17" i="17"/>
  <c r="I20" i="17"/>
  <c r="K20" i="17" s="1"/>
  <c r="M20" i="17" s="1"/>
  <c r="O20" i="17" s="1"/>
  <c r="Q20" i="17" s="1"/>
  <c r="S20" i="17" s="1"/>
  <c r="U20" i="17" s="1"/>
  <c r="W20" i="17" s="1"/>
  <c r="Y20" i="17" s="1"/>
  <c r="Z22" i="17"/>
  <c r="D35" i="17"/>
  <c r="D43" i="17" s="1"/>
  <c r="D44" i="17" s="1"/>
  <c r="H35" i="17"/>
  <c r="H43" i="17" s="1"/>
  <c r="L35" i="17"/>
  <c r="L43" i="17" s="1"/>
  <c r="P35" i="17"/>
  <c r="P43" i="17" s="1"/>
  <c r="T35" i="17"/>
  <c r="T43" i="17" s="1"/>
  <c r="X35" i="17"/>
  <c r="X43" i="17" s="1"/>
  <c r="E29" i="17"/>
  <c r="G29" i="17" s="1"/>
  <c r="I29" i="17" s="1"/>
  <c r="K29" i="17" s="1"/>
  <c r="M29" i="17" s="1"/>
  <c r="O29" i="17" s="1"/>
  <c r="Q29" i="17" s="1"/>
  <c r="S29" i="17" s="1"/>
  <c r="U29" i="17" s="1"/>
  <c r="W29" i="17" s="1"/>
  <c r="Y29" i="17" s="1"/>
  <c r="E31" i="17"/>
  <c r="G31" i="17" s="1"/>
  <c r="I31" i="17" s="1"/>
  <c r="K31" i="17" s="1"/>
  <c r="M31" i="17" s="1"/>
  <c r="O31" i="17" s="1"/>
  <c r="Q31" i="17" s="1"/>
  <c r="S31" i="17" s="1"/>
  <c r="U31" i="17" s="1"/>
  <c r="W31" i="17" s="1"/>
  <c r="Y31" i="17" s="1"/>
  <c r="E33" i="17"/>
  <c r="G33" i="17" s="1"/>
  <c r="I33" i="17" s="1"/>
  <c r="E36" i="17"/>
  <c r="E40" i="17" s="1"/>
  <c r="C7" i="16"/>
  <c r="C8" i="15"/>
  <c r="G10" i="17"/>
  <c r="G19" i="17"/>
  <c r="Z20" i="17"/>
  <c r="Z28" i="17"/>
  <c r="Z29" i="17"/>
  <c r="Z30" i="17"/>
  <c r="Z31" i="17"/>
  <c r="Z32" i="17"/>
  <c r="Z34" i="17"/>
  <c r="C28" i="17"/>
  <c r="V40" i="17"/>
  <c r="Z40" i="17" s="1"/>
  <c r="G7" i="15"/>
  <c r="G8" i="15" s="1"/>
  <c r="C59" i="8"/>
  <c r="C61" i="8" s="1"/>
  <c r="C71" i="8" s="1"/>
  <c r="K33" i="17" l="1"/>
  <c r="M33" i="17" s="1"/>
  <c r="O33" i="17" s="1"/>
  <c r="Q33" i="17" s="1"/>
  <c r="S33" i="17" s="1"/>
  <c r="W33" i="17" s="1"/>
  <c r="Y33" i="17" s="1"/>
  <c r="M37" i="17"/>
  <c r="O37" i="17" s="1"/>
  <c r="Q37" i="17" s="1"/>
  <c r="S37" i="17" s="1"/>
  <c r="U37" i="17" s="1"/>
  <c r="W37" i="17" s="1"/>
  <c r="Y37" i="17" s="1"/>
  <c r="G36" i="17"/>
  <c r="J44" i="17"/>
  <c r="P44" i="17"/>
  <c r="H63" i="13"/>
  <c r="X44" i="17"/>
  <c r="L44" i="17"/>
  <c r="H44" i="17"/>
  <c r="Z23" i="17"/>
  <c r="T44" i="17"/>
  <c r="T25" i="19"/>
  <c r="T16" i="19"/>
  <c r="Z35" i="17"/>
  <c r="Z18" i="17"/>
  <c r="E12" i="17"/>
  <c r="C18" i="17"/>
  <c r="C23" i="17" s="1"/>
  <c r="V43" i="17"/>
  <c r="V44" i="17" s="1"/>
  <c r="E28" i="17"/>
  <c r="C35" i="17"/>
  <c r="C43" i="17" s="1"/>
  <c r="G40" i="17"/>
  <c r="I36" i="17"/>
  <c r="B48" i="17"/>
  <c r="I10" i="17"/>
  <c r="G22" i="17"/>
  <c r="I19" i="17"/>
  <c r="B44" i="17"/>
  <c r="E7" i="16"/>
  <c r="F6" i="16"/>
  <c r="H7" i="15"/>
  <c r="H8" i="15" s="1"/>
  <c r="E12" i="13" l="1"/>
  <c r="H12" i="13" s="1"/>
  <c r="D48" i="17"/>
  <c r="F48" i="17" s="1"/>
  <c r="H48" i="17" s="1"/>
  <c r="J48" i="17" s="1"/>
  <c r="L48" i="17" s="1"/>
  <c r="N48" i="17" s="1"/>
  <c r="P48" i="17" s="1"/>
  <c r="R48" i="17" s="1"/>
  <c r="T48" i="17" s="1"/>
  <c r="V48" i="17" s="1"/>
  <c r="Z43" i="17"/>
  <c r="Z44" i="17" s="1"/>
  <c r="I40" i="17"/>
  <c r="K36" i="17"/>
  <c r="C44" i="17"/>
  <c r="G12" i="17"/>
  <c r="I12" i="17" s="1"/>
  <c r="E18" i="17"/>
  <c r="E23" i="17" s="1"/>
  <c r="I22" i="17"/>
  <c r="K19" i="17"/>
  <c r="K10" i="17"/>
  <c r="E35" i="17"/>
  <c r="E43" i="17" s="1"/>
  <c r="G28" i="17"/>
  <c r="F7" i="16"/>
  <c r="G6" i="16"/>
  <c r="I7" i="15"/>
  <c r="I8" i="15" s="1"/>
  <c r="X48" i="17" l="1"/>
  <c r="Z48" i="17" s="1"/>
  <c r="M36" i="17"/>
  <c r="K40" i="17"/>
  <c r="E44" i="17"/>
  <c r="G18" i="17"/>
  <c r="G23" i="17" s="1"/>
  <c r="G35" i="17"/>
  <c r="G43" i="17" s="1"/>
  <c r="I28" i="17"/>
  <c r="M10" i="17"/>
  <c r="K22" i="17"/>
  <c r="M19" i="17"/>
  <c r="G7" i="16"/>
  <c r="H6" i="16"/>
  <c r="O36" i="17" l="1"/>
  <c r="M40" i="17"/>
  <c r="G44" i="17"/>
  <c r="K12" i="17"/>
  <c r="I18" i="17"/>
  <c r="I23" i="17" s="1"/>
  <c r="M22" i="17"/>
  <c r="O19" i="17"/>
  <c r="O10" i="17"/>
  <c r="I35" i="17"/>
  <c r="I43" i="17" s="1"/>
  <c r="K28" i="17"/>
  <c r="H7" i="16"/>
  <c r="I6" i="16"/>
  <c r="I7" i="16" s="1"/>
  <c r="Q36" i="17" l="1"/>
  <c r="O40" i="17"/>
  <c r="I44" i="17"/>
  <c r="M12" i="17"/>
  <c r="K18" i="17"/>
  <c r="K23" i="17" s="1"/>
  <c r="K35" i="17"/>
  <c r="K43" i="17" s="1"/>
  <c r="M28" i="17"/>
  <c r="Q10" i="17"/>
  <c r="O22" i="17"/>
  <c r="Q19" i="17"/>
  <c r="P49" i="19" l="1"/>
  <c r="T46" i="19"/>
  <c r="T41" i="19"/>
  <c r="T10" i="19"/>
  <c r="S36" i="17"/>
  <c r="Q40" i="17"/>
  <c r="T39" i="19"/>
  <c r="T33" i="19"/>
  <c r="K44" i="17"/>
  <c r="O12" i="17"/>
  <c r="M18" i="17"/>
  <c r="M23" i="17" s="1"/>
  <c r="Q22" i="17"/>
  <c r="S19" i="17"/>
  <c r="S10" i="17"/>
  <c r="M35" i="17"/>
  <c r="M43" i="17" s="1"/>
  <c r="O28" i="17"/>
  <c r="P29" i="19" l="1"/>
  <c r="N29" i="19"/>
  <c r="T31" i="19"/>
  <c r="Q29" i="19"/>
  <c r="U36" i="17"/>
  <c r="S40" i="17"/>
  <c r="S29" i="19"/>
  <c r="R29" i="19"/>
  <c r="T35" i="19"/>
  <c r="M44" i="17"/>
  <c r="Q12" i="17"/>
  <c r="O18" i="17"/>
  <c r="O23" i="17" s="1"/>
  <c r="E7" i="11"/>
  <c r="O35" i="17"/>
  <c r="O43" i="17" s="1"/>
  <c r="Q28" i="17"/>
  <c r="U10" i="17"/>
  <c r="W10" i="17" s="1"/>
  <c r="S22" i="17"/>
  <c r="U19" i="17"/>
  <c r="E9" i="11"/>
  <c r="F35" i="13" l="1"/>
  <c r="H33" i="13"/>
  <c r="E10" i="11"/>
  <c r="H10" i="11" s="1"/>
  <c r="W36" i="17"/>
  <c r="U40" i="17"/>
  <c r="E8" i="11"/>
  <c r="F8" i="11" s="1"/>
  <c r="N49" i="19"/>
  <c r="O44" i="17"/>
  <c r="S12" i="17"/>
  <c r="S18" i="17" s="1"/>
  <c r="S23" i="17" s="1"/>
  <c r="Q18" i="17"/>
  <c r="Q23" i="17" s="1"/>
  <c r="H9" i="11"/>
  <c r="F9" i="11"/>
  <c r="F7" i="11"/>
  <c r="H7" i="11"/>
  <c r="U22" i="17"/>
  <c r="W19" i="17"/>
  <c r="Q35" i="17"/>
  <c r="Q43" i="17" s="1"/>
  <c r="S28" i="17"/>
  <c r="F10" i="11" l="1"/>
  <c r="E17" i="13"/>
  <c r="H17" i="13" s="1"/>
  <c r="H8" i="11"/>
  <c r="Q44" i="17"/>
  <c r="Y36" i="17"/>
  <c r="Y40" i="17" s="1"/>
  <c r="W40" i="17"/>
  <c r="U12" i="17"/>
  <c r="E13" i="11"/>
  <c r="S35" i="17"/>
  <c r="S43" i="17" s="1"/>
  <c r="S44" i="17" s="1"/>
  <c r="U28" i="17"/>
  <c r="Y10" i="17"/>
  <c r="W22" i="17"/>
  <c r="Y19" i="17"/>
  <c r="Y22" i="17" s="1"/>
  <c r="T17" i="19" l="1"/>
  <c r="W12" i="17"/>
  <c r="U18" i="17"/>
  <c r="U23" i="17" s="1"/>
  <c r="F13" i="11"/>
  <c r="U35" i="17"/>
  <c r="U43" i="17" s="1"/>
  <c r="W28" i="17"/>
  <c r="O49" i="19" l="1"/>
  <c r="T9" i="19"/>
  <c r="U44" i="17"/>
  <c r="Y12" i="17"/>
  <c r="Y18" i="17" s="1"/>
  <c r="Y23" i="17" s="1"/>
  <c r="W18" i="17"/>
  <c r="W23" i="17" s="1"/>
  <c r="W35" i="17"/>
  <c r="W43" i="17" s="1"/>
  <c r="Y28" i="17"/>
  <c r="Y35" i="17" s="1"/>
  <c r="Y43" i="17" s="1"/>
  <c r="T30" i="19" l="1"/>
  <c r="T49" i="19" s="1"/>
  <c r="O29" i="19"/>
  <c r="T29" i="19" s="1"/>
  <c r="E65" i="13"/>
  <c r="H65" i="13" s="1"/>
  <c r="E29" i="13"/>
  <c r="H29" i="13" s="1"/>
  <c r="E16" i="13"/>
  <c r="H16" i="13" s="1"/>
  <c r="D12" i="11"/>
  <c r="D14" i="11" s="1"/>
  <c r="E10" i="13"/>
  <c r="H10" i="13" s="1"/>
  <c r="Y44" i="17"/>
  <c r="W44" i="17"/>
  <c r="T7" i="19" l="1"/>
  <c r="E27" i="13"/>
  <c r="AB18" i="17"/>
  <c r="AB23" i="17"/>
  <c r="E55" i="13"/>
  <c r="H55" i="13" s="1"/>
  <c r="C12" i="11"/>
  <c r="C14" i="11" s="1"/>
  <c r="E35" i="13" l="1"/>
  <c r="H35" i="13" s="1"/>
  <c r="H27" i="13"/>
  <c r="E11" i="11"/>
  <c r="H11" i="11" s="1"/>
  <c r="H12" i="11" s="1"/>
  <c r="E71" i="13"/>
  <c r="E75" i="13" l="1"/>
  <c r="H75" i="13" s="1"/>
  <c r="H71" i="13"/>
  <c r="E12" i="11"/>
  <c r="E14" i="11" s="1"/>
  <c r="F11" i="11"/>
  <c r="F12" i="11" s="1"/>
  <c r="F14" i="11" s="1"/>
</calcChain>
</file>

<file path=xl/sharedStrings.xml><?xml version="1.0" encoding="utf-8"?>
<sst xmlns="http://schemas.openxmlformats.org/spreadsheetml/2006/main" count="5838" uniqueCount="1346">
  <si>
    <t>Megnevezés</t>
  </si>
  <si>
    <t>Rovatkód</t>
  </si>
  <si>
    <t>K1101</t>
  </si>
  <si>
    <t>K1104</t>
  </si>
  <si>
    <t>Jubileumi jutalom</t>
  </si>
  <si>
    <t>K1106</t>
  </si>
  <si>
    <t>Béren kívüli juttatások</t>
  </si>
  <si>
    <t>K1107</t>
  </si>
  <si>
    <t>Közlekedési költségtérítés</t>
  </si>
  <si>
    <t>K1109</t>
  </si>
  <si>
    <t>K1110</t>
  </si>
  <si>
    <t>K1113</t>
  </si>
  <si>
    <t>K11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</si>
  <si>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</si>
  <si>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</si>
  <si>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</si>
  <si>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</si>
  <si>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</si>
  <si>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</si>
  <si>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</si>
  <si>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</si>
  <si>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</si>
  <si>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</si>
  <si>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</si>
  <si>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</si>
  <si>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</si>
  <si>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</si>
  <si>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</si>
  <si>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</si>
  <si>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</si>
  <si>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</si>
  <si>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</si>
  <si>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</si>
  <si>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K333</t>
  </si>
  <si>
    <t>Karbantartási, kisjavítási szolgáltatások</t>
  </si>
  <si>
    <t>K334</t>
  </si>
  <si>
    <t>K336</t>
  </si>
  <si>
    <t>K337</t>
  </si>
  <si>
    <t>K33</t>
  </si>
  <si>
    <t>Kiküldetések kiadásai</t>
  </si>
  <si>
    <t>K341</t>
  </si>
  <si>
    <t>K34</t>
  </si>
  <si>
    <t>Működési célú előzetesen felszámított általános forgalmi adó</t>
  </si>
  <si>
    <t>K351</t>
  </si>
  <si>
    <t>K352</t>
  </si>
  <si>
    <t>K35</t>
  </si>
  <si>
    <t>K3</t>
  </si>
  <si>
    <t>K42</t>
  </si>
  <si>
    <t>K48</t>
  </si>
  <si>
    <t>K4</t>
  </si>
  <si>
    <t>A helyi önkormányzatok előző évi elszámolásából származó kiadások</t>
  </si>
  <si>
    <t>K5021</t>
  </si>
  <si>
    <t>K506</t>
  </si>
  <si>
    <t>K512</t>
  </si>
  <si>
    <t>Tartalékok</t>
  </si>
  <si>
    <t>K513</t>
  </si>
  <si>
    <t>K5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</si>
  <si>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</si>
  <si>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</si>
  <si>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</si>
  <si>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</si>
  <si>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</si>
  <si>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</si>
  <si>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</si>
  <si>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</si>
  <si>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</si>
  <si>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>K6</t>
  </si>
  <si>
    <t>Ingatlanok felújítása</t>
  </si>
  <si>
    <t>K71</t>
  </si>
  <si>
    <t>Felújítási célú előzetesen felszámított általános forgalmi adó</t>
  </si>
  <si>
    <t>K74</t>
  </si>
  <si>
    <t>K7</t>
  </si>
  <si>
    <t>K86</t>
  </si>
  <si>
    <t>K8</t>
  </si>
  <si>
    <t>K1-K8</t>
  </si>
  <si>
    <t>K911</t>
  </si>
  <si>
    <t>Államháztartáson belüli megelőlegezések visszafizetése</t>
  </si>
  <si>
    <t>K914</t>
  </si>
  <si>
    <t>K915</t>
  </si>
  <si>
    <t>K91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</si>
  <si>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</si>
  <si>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</si>
  <si>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</si>
  <si>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</si>
  <si>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</si>
  <si>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</si>
  <si>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B114</t>
  </si>
  <si>
    <t>Működési célú költségvetési támogatások és kiegészítő támogatások</t>
  </si>
  <si>
    <t>B115</t>
  </si>
  <si>
    <t>B11</t>
  </si>
  <si>
    <t>B16</t>
  </si>
  <si>
    <t>B1</t>
  </si>
  <si>
    <t>B25</t>
  </si>
  <si>
    <t>B2</t>
  </si>
  <si>
    <t>B34</t>
  </si>
  <si>
    <t>B351</t>
  </si>
  <si>
    <t>B354</t>
  </si>
  <si>
    <t>B355</t>
  </si>
  <si>
    <t>B35</t>
  </si>
  <si>
    <t>B36</t>
  </si>
  <si>
    <t>B3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</si>
  <si>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</si>
  <si>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</si>
  <si>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</si>
  <si>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</si>
  <si>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</si>
  <si>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</si>
  <si>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</si>
  <si>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B411</t>
  </si>
  <si>
    <t>B4</t>
  </si>
  <si>
    <t>B52</t>
  </si>
  <si>
    <t>B5</t>
  </si>
  <si>
    <t>B1-B7</t>
  </si>
  <si>
    <t>B811</t>
  </si>
  <si>
    <t>Központi, irányító szervi támogatás</t>
  </si>
  <si>
    <t>B816</t>
  </si>
  <si>
    <t>B81</t>
  </si>
  <si>
    <t>B8</t>
  </si>
  <si>
    <t>Egyéb működési célú támogatások bevételei államháztartáson belülről</t>
  </si>
  <si>
    <t>Bérleti és lízing díjak</t>
  </si>
  <si>
    <t>Törvény szerinti illetmények munkabérek</t>
  </si>
  <si>
    <t xml:space="preserve">Készenléti, ügyeleti, helyettesítési díj, túlóra, túlszolgálat </t>
  </si>
  <si>
    <t xml:space="preserve">Egyéb költségtérítések </t>
  </si>
  <si>
    <t>Foglalkoztatottak egyéb személyi juttatásai</t>
  </si>
  <si>
    <t>Választott tisztviselők juttatásai</t>
  </si>
  <si>
    <t>Szakmai tevékenységet segítő szolgáltatások</t>
  </si>
  <si>
    <t>Egyéb szolgáltatások</t>
  </si>
  <si>
    <t>Fizetendő áltaános forgalmi adó</t>
  </si>
  <si>
    <t>Családi támogatások</t>
  </si>
  <si>
    <t>Egyéb nem intézményi ellátások</t>
  </si>
  <si>
    <t>Egyéb működési célú támogatások államháztartáson belülre</t>
  </si>
  <si>
    <t>Egyéb működési célú támogatások államháztartáson kívülre</t>
  </si>
  <si>
    <t>Ingatlanok beszerzése létesítése</t>
  </si>
  <si>
    <t>Felhalmozási célú visszatérítendő támogatások, kölcsönök nyújtása államháztartáson kívülre</t>
  </si>
  <si>
    <t>Központi irányzító szervi támogatások folyósítása</t>
  </si>
  <si>
    <t>Települési önkormányzatok szociális, gyermekjóléti és gyermekétkeztetési feladatainak támogatása</t>
  </si>
  <si>
    <t>Települési önkormányzatok kulturális feladatinak támogatása</t>
  </si>
  <si>
    <t>Egyéb felhalmozási célú támogatások bevételei államháztartáson belülről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</si>
  <si>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</si>
  <si>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</si>
  <si>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</si>
  <si>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</si>
  <si>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</si>
  <si>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Szolgáltatások ellenértéke</t>
  </si>
  <si>
    <t>Közvetített szolgáltatások ellenértéke</t>
  </si>
  <si>
    <t>Tulajdonosi bevételek</t>
  </si>
  <si>
    <t>Egyéb működési bevételek</t>
  </si>
  <si>
    <t>Ingatlanok értékesítése</t>
  </si>
  <si>
    <t xml:space="preserve">B813 </t>
  </si>
  <si>
    <t>Kiadások összesen</t>
  </si>
  <si>
    <t>Bevételek összesen</t>
  </si>
  <si>
    <t>Polgármesteri Hivatal</t>
  </si>
  <si>
    <t>Foglalkoztatottak személyi juttatásai (01+…+07)</t>
  </si>
  <si>
    <t>Külső személyi juttatások (9+10+11)</t>
  </si>
  <si>
    <t>Elvonások és befizetések (44)</t>
  </si>
  <si>
    <t>Egyéb felhalmozási célú kiadások (64+66)</t>
  </si>
  <si>
    <t>Községi Gondozási Központ</t>
  </si>
  <si>
    <t>Készletbeszerzés (17+18)</t>
  </si>
  <si>
    <t>Kommunikációs szolgáltatások (20+21)</t>
  </si>
  <si>
    <t>Szolgáltatási kiadások (23+24+25+26+27)</t>
  </si>
  <si>
    <t>Kiküldetések, reklám- és propagandakiadások (29)</t>
  </si>
  <si>
    <t>K355</t>
  </si>
  <si>
    <t>Egyéb dologi kiadások</t>
  </si>
  <si>
    <t>Különféle befizetések és egyéb dologi kiadások (31+…36)</t>
  </si>
  <si>
    <t>Költségvetési kiadások (13+14+38+44+53+60+64+68)</t>
  </si>
  <si>
    <t>Hitel-, kölcsöntörlesztés államháztartáson kívülre (69)</t>
  </si>
  <si>
    <t>Belföldi finanszírozás kiadásai (71+72+73)</t>
  </si>
  <si>
    <t>Termékek és szolgáltatások adói (95+97+99)</t>
  </si>
  <si>
    <t>Felhalmozási bevételek (119+120)</t>
  </si>
  <si>
    <t>Hitel-, kölcsönfelvétel pénzügyi vállalkozástól  (125)</t>
  </si>
  <si>
    <t>Maradvány igénybevétele (127)</t>
  </si>
  <si>
    <t>Belföldi finanszírozás bevételei (126+128+129)</t>
  </si>
  <si>
    <t>Önkormányzatok működési támogatásai (77+…..+81)</t>
  </si>
  <si>
    <t>Működési célú támogatások államháztartáson belülről (82+83)</t>
  </si>
  <si>
    <t>Rovat
kód</t>
  </si>
  <si>
    <t>Személyi juttatások:</t>
  </si>
  <si>
    <t xml:space="preserve">Személyi juttatások összesen(8+12): </t>
  </si>
  <si>
    <t>Dologi kiadások:</t>
  </si>
  <si>
    <t>ezer Ft-ban</t>
  </si>
  <si>
    <t>Dologi kiadások összesen(19+22+28+30+37):</t>
  </si>
  <si>
    <t>Ellátottak pénzbeli juttatásai:</t>
  </si>
  <si>
    <t>Ellátottak pénzbeli juttatásai összesen(38+40):</t>
  </si>
  <si>
    <t>Egyéb működési célú kiadások:</t>
  </si>
  <si>
    <t>Egyéb működési célú kiadások összesen(45+46+49+51):</t>
  </si>
  <si>
    <t>Beruházások:</t>
  </si>
  <si>
    <t>Beruházások összesen (53+55+56+57+58):</t>
  </si>
  <si>
    <t>Felújítások:</t>
  </si>
  <si>
    <t>Felújítások összesen (60+61+62):</t>
  </si>
  <si>
    <t>Egyéb felhalmozási célú kiadások:</t>
  </si>
  <si>
    <t>Finanszírozási kiadások:</t>
  </si>
  <si>
    <t>Működési célú támogatások államháztartáson belülről:</t>
  </si>
  <si>
    <t>Felhalmozási célú támogatások államháztartáson belülről:</t>
  </si>
  <si>
    <t>Felhalmozási célú támogatások államháztartáson belülről  összesen (89+90):</t>
  </si>
  <si>
    <t>Közhatalmi bevételek:</t>
  </si>
  <si>
    <t>Közhatalmi bevételek összesen (93+101+102):</t>
  </si>
  <si>
    <t>Finanszírozási kiadások összesen (74):</t>
  </si>
  <si>
    <t>Működési bevételek:</t>
  </si>
  <si>
    <t>Felhalmozási bevételek:</t>
  </si>
  <si>
    <t>Működési bevételek  összesen (107+108+109+111+112+114+116+117)</t>
  </si>
  <si>
    <t>Finanszírozási bevételek összesen:(130)</t>
  </si>
  <si>
    <t>Költségvetési bevételek összesen(87+91+105+117+120+122)</t>
  </si>
  <si>
    <t>Egyéb felhalmozási célú kiadások összesen:(64+66)</t>
  </si>
  <si>
    <t>Feladatok megnevezése</t>
  </si>
  <si>
    <t>Előirányzat</t>
  </si>
  <si>
    <t>I.   BERUHÁZÁSOK</t>
  </si>
  <si>
    <t>1.</t>
  </si>
  <si>
    <t>KONYHA</t>
  </si>
  <si>
    <t>KONYHA beruházásai összesen:</t>
  </si>
  <si>
    <t>2.</t>
  </si>
  <si>
    <t>Könyvtár és Művelődési ház</t>
  </si>
  <si>
    <t>-</t>
  </si>
  <si>
    <t>…………………..</t>
  </si>
  <si>
    <t>Könyvtár és művelődési ház beruházásai összesen:</t>
  </si>
  <si>
    <t>4.</t>
  </si>
  <si>
    <t>Kastélykert Óvoda</t>
  </si>
  <si>
    <t>………………….</t>
  </si>
  <si>
    <t>Kastélykert Óvoda beruházásai össz.:</t>
  </si>
  <si>
    <t>Gondozási központ</t>
  </si>
  <si>
    <t>Gondozási központ beruházásai össz.:</t>
  </si>
  <si>
    <t>5.</t>
  </si>
  <si>
    <t>Polgármesteri  Hivatal</t>
  </si>
  <si>
    <t>Polgármesteri Hivatal beruházásai összesen:</t>
  </si>
  <si>
    <t>6.</t>
  </si>
  <si>
    <t>Önkormányzat  beruházásai</t>
  </si>
  <si>
    <t>Önkormányzat beruházásai összesen:</t>
  </si>
  <si>
    <t>I. Beruházások mindösszesen:</t>
  </si>
  <si>
    <t>II.  FELÚJÍTÁSOK</t>
  </si>
  <si>
    <t>Konyha</t>
  </si>
  <si>
    <t>…………….</t>
  </si>
  <si>
    <t>Konyha felújításai összesen:</t>
  </si>
  <si>
    <t>Könyvtár és művelődési ház felújításai összesen:</t>
  </si>
  <si>
    <t>Kastélykert Óvoda felújításai össz.:</t>
  </si>
  <si>
    <t>Gondozási központ felújításai össz.:</t>
  </si>
  <si>
    <t>……………………</t>
  </si>
  <si>
    <t>Polgármesteri Hivatal felújításai összesen:</t>
  </si>
  <si>
    <t>Önkormányzat felújításai összesen:</t>
  </si>
  <si>
    <t>II. Felújítások mindösszesen:</t>
  </si>
  <si>
    <t>III.  EGYÉB FELHALMOZÁSI KIADÁSOK</t>
  </si>
  <si>
    <t>Egyéb felhalmozási kiadások összesen:</t>
  </si>
  <si>
    <t>Felhalmozási kiadások összesen:</t>
  </si>
  <si>
    <t>Önkormányzat  felújításai</t>
  </si>
  <si>
    <t>Felújítási áfa</t>
  </si>
  <si>
    <t>Ezer forintban!</t>
  </si>
  <si>
    <t>Ssz.</t>
  </si>
  <si>
    <t>Intézmények megnevezése</t>
  </si>
  <si>
    <t>Megítélt támogatás</t>
  </si>
  <si>
    <t>Önerő</t>
  </si>
  <si>
    <t>Összes bekerülési érték</t>
  </si>
  <si>
    <t>I.</t>
  </si>
  <si>
    <t>Önkormányzat</t>
  </si>
  <si>
    <t>Önkormányzat összesen:</t>
  </si>
  <si>
    <t>Intézmény, szervezet megnevezése</t>
  </si>
  <si>
    <t>Intézményi költségvetési kiadás</t>
  </si>
  <si>
    <t>Intézményi saját bevétel</t>
  </si>
  <si>
    <t>Önkormányzati költségvetési támogatás, finanszírozás</t>
  </si>
  <si>
    <t>Intézményi bevételek összesen  (2+3)</t>
  </si>
  <si>
    <t>Állami hozzájárulás mértéke intézményenként</t>
  </si>
  <si>
    <t>Tényleges Ömkormányzati hozzájárulás</t>
  </si>
  <si>
    <t>3.</t>
  </si>
  <si>
    <t>Helyi önkormányzati Intézmények</t>
  </si>
  <si>
    <t>Intézményi összesen (1-6):</t>
  </si>
  <si>
    <t>Helyi Önkormányzat</t>
  </si>
  <si>
    <t>Önkörmányzat összesen:</t>
  </si>
  <si>
    <t>Ellenőrzőszám:</t>
  </si>
  <si>
    <t>Tápiógyörgye Község Önkormányzat adósságot keletkeztető ügyletekből és kezességvállalásokból fennálló kötelezettségeinek és a 353/2011. (XII.30.) korm. Rendeletben meghatározott saját bevételeinek alakulása</t>
  </si>
  <si>
    <t>7.</t>
  </si>
  <si>
    <t>8.</t>
  </si>
  <si>
    <t>9.</t>
  </si>
  <si>
    <t>10.</t>
  </si>
  <si>
    <t>11.</t>
  </si>
  <si>
    <t>Adósságot keletkeztető ügyletekből eredő kötelezettségek</t>
  </si>
  <si>
    <t>Adósságot keletkeztető ügyletekből eredő kötelezettségek összesen:</t>
  </si>
  <si>
    <t>Saját bevételek</t>
  </si>
  <si>
    <t>Helyi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</si>
  <si>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</si>
  <si>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</si>
  <si>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</si>
  <si>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</si>
  <si>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Saját bevételek összesen:</t>
  </si>
  <si>
    <t>Kötelezettségek aránya:</t>
  </si>
  <si>
    <t>Helyi adók részletezése:</t>
  </si>
  <si>
    <t>Ingatlanok bérbeadása</t>
  </si>
  <si>
    <t>Összesen:</t>
  </si>
  <si>
    <t xml:space="preserve">Tápiógyörgye Község Önkormányzatának                                               </t>
  </si>
  <si>
    <t xml:space="preserve"> számviteli mérlege</t>
  </si>
  <si>
    <t>BEVÉTELEK</t>
  </si>
  <si>
    <t>%</t>
  </si>
  <si>
    <t>Működési bevételek</t>
  </si>
  <si>
    <t>2.2</t>
  </si>
  <si>
    <t>2.3</t>
  </si>
  <si>
    <t>Átengedett központi adók</t>
  </si>
  <si>
    <t>II.</t>
  </si>
  <si>
    <t>Támogatások</t>
  </si>
  <si>
    <t>Önkormányzatok költségvetési támogatása</t>
  </si>
  <si>
    <t>1.1</t>
  </si>
  <si>
    <t>Normatív állami támogatás</t>
  </si>
  <si>
    <t>III.</t>
  </si>
  <si>
    <t>Felhalmozási és tőke jellegű bevételek</t>
  </si>
  <si>
    <t>IV.</t>
  </si>
  <si>
    <t>V.</t>
  </si>
  <si>
    <t>Megtérülések, felhalmozási célú támogatási kölcsönök visszatérülése</t>
  </si>
  <si>
    <t>VI.</t>
  </si>
  <si>
    <t>Folyó évi bevételek összesen</t>
  </si>
  <si>
    <t>VII.</t>
  </si>
  <si>
    <t>Pénzforgalom néküli bevételek</t>
  </si>
  <si>
    <t>Előző évi pénzmaradvány felhasználás (működési)</t>
  </si>
  <si>
    <t>VIII.</t>
  </si>
  <si>
    <t>Finanszírozási műveletek:</t>
  </si>
  <si>
    <t>IX.</t>
  </si>
  <si>
    <t>Bevételek összesen:</t>
  </si>
  <si>
    <t>KIADÁSOK</t>
  </si>
  <si>
    <t>Működési, fenntartási kiadások</t>
  </si>
  <si>
    <t>Személyi juttatás</t>
  </si>
  <si>
    <t>Járulékok</t>
  </si>
  <si>
    <t>Dologi kiadások</t>
  </si>
  <si>
    <t>Pénzeszköz átadás</t>
  </si>
  <si>
    <t>Társadalmi és szociálpolitikai juttatás</t>
  </si>
  <si>
    <t>Ellátottak pénzbeni juttatásai</t>
  </si>
  <si>
    <t>Általános tartalék</t>
  </si>
  <si>
    <t>Céltartalék</t>
  </si>
  <si>
    <t>Felhalmozási és tőke jellegű kiadások</t>
  </si>
  <si>
    <t>Beruházás</t>
  </si>
  <si>
    <t>Felújítás</t>
  </si>
  <si>
    <t>Egyéb felhalmozási kiadások</t>
  </si>
  <si>
    <t xml:space="preserve"> Pénzeszköz átadás</t>
  </si>
  <si>
    <t>Folyó évi kiadások összesen</t>
  </si>
  <si>
    <t>Finanszírozási kiadások</t>
  </si>
  <si>
    <t>Kiadások összesen:</t>
  </si>
  <si>
    <t>Engedélyezett létszámkeret</t>
  </si>
  <si>
    <t>Tervezett közfoglalkoztatottak létszám:</t>
  </si>
  <si>
    <t>Tervezett össz létszám:</t>
  </si>
  <si>
    <t>A</t>
  </si>
  <si>
    <t>B</t>
  </si>
  <si>
    <t>Sor-szám</t>
  </si>
  <si>
    <t>Jogcím</t>
  </si>
  <si>
    <t>Összeg</t>
  </si>
  <si>
    <t>Ellátottak térítési díjának, kártérítésének méltányossági alapon történő elengedése</t>
  </si>
  <si>
    <t>Lakásépítéshez, lakásfelújításhoz nyújtott kölcsönök elengedése</t>
  </si>
  <si>
    <t>Gépjárműadó kedvezmények és adómentesség</t>
  </si>
  <si>
    <t>Magánszemélyek kommunális adójának kedvezménye</t>
  </si>
  <si>
    <t>Helyiségek, eszközök hasznosításából származó bevétel kedvezménye</t>
  </si>
  <si>
    <t>Ivóvíz és szennyvízcsatorna díj lakossági támogatása</t>
  </si>
  <si>
    <t xml:space="preserve">    ezer Ft-ban</t>
  </si>
  <si>
    <t>Több éves elkötelezettséggel járó kiadási tételek évenkénti bontásban</t>
  </si>
  <si>
    <t>Feladat megnevezése</t>
  </si>
  <si>
    <t>Előző év december 31-i állapot</t>
  </si>
  <si>
    <t>2018. év</t>
  </si>
  <si>
    <t>2019. év</t>
  </si>
  <si>
    <t>2020. év</t>
  </si>
  <si>
    <t>Tartós kötelezettség</t>
  </si>
  <si>
    <t>A tervezett Infláció:</t>
  </si>
  <si>
    <t>Csatorna kamatok</t>
  </si>
  <si>
    <t>Hitel törlesztés</t>
  </si>
  <si>
    <t>Az Önkormányzati hitelek alakulása</t>
  </si>
  <si>
    <t>Hitel állomány alakulása</t>
  </si>
  <si>
    <t>I. Bevételek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</si>
  <si>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</si>
  <si>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</si>
  <si>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</si>
  <si>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</si>
  <si>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</si>
  <si>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</si>
  <si>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</si>
  <si>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</si>
  <si>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</si>
  <si>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</si>
  <si>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</si>
  <si>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</si>
  <si>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</si>
  <si>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Bevételi táblákból</t>
  </si>
  <si>
    <t>havi</t>
  </si>
  <si>
    <t>halmozott</t>
  </si>
  <si>
    <t>Várható támogatások</t>
  </si>
  <si>
    <t>Hitel</t>
  </si>
  <si>
    <t>Megtérülések</t>
  </si>
  <si>
    <t>Előző évi felhalmozási pénzmaradvány</t>
  </si>
  <si>
    <t>Felhalmozási hitel</t>
  </si>
  <si>
    <t>Felhalm. bevételek összesen:</t>
  </si>
  <si>
    <t>II. Kiadások</t>
  </si>
  <si>
    <t>Személyi juttatások</t>
  </si>
  <si>
    <t>Munkaadót terhelő járulék</t>
  </si>
  <si>
    <t>Dologi kiadás</t>
  </si>
  <si>
    <t>Ellátottak pénzbeni juttatása</t>
  </si>
  <si>
    <t>Hiteltörlesztés</t>
  </si>
  <si>
    <t>Egyéb felhalmozási kiadás</t>
  </si>
  <si>
    <t>Egyenleg (havi záró pénzáll.):</t>
  </si>
  <si>
    <t>(Készpénz+Bank)</t>
  </si>
  <si>
    <t>Pénzmaradvány</t>
  </si>
  <si>
    <t xml:space="preserve">Pénzállomány változás </t>
  </si>
  <si>
    <t>(Likviditás változás havonta)</t>
  </si>
  <si>
    <t>Nettó finanszírozás ütemezése:</t>
  </si>
  <si>
    <t xml:space="preserve">            Varró István</t>
  </si>
  <si>
    <t>____________________</t>
  </si>
  <si>
    <t xml:space="preserve">               polgármester</t>
  </si>
  <si>
    <t xml:space="preserve">               jegyző</t>
  </si>
  <si>
    <t>A környezet védelmének általános szabályairól szóló 1995. évi LIII. törvény                   58. § (5) bekezdése alapján</t>
  </si>
  <si>
    <t>Tápiógyörgye Község Önkormányzat Környezetvédelmi Alap felhasználási terve 2015. évben</t>
  </si>
  <si>
    <t>(tervezet)</t>
  </si>
  <si>
    <t>A környezetvédelmi alap jelenleg 0 forintot tartalmaz.</t>
  </si>
  <si>
    <t>Talajterhelési bírság</t>
  </si>
  <si>
    <t>2021. év</t>
  </si>
  <si>
    <t>2022. év</t>
  </si>
  <si>
    <t>2023. év</t>
  </si>
  <si>
    <t>Kommunális adó</t>
  </si>
  <si>
    <t>Mezőőri járulék</t>
  </si>
  <si>
    <t>Helyi iparűzési adó</t>
  </si>
  <si>
    <t>Telenor bérleti díja</t>
  </si>
  <si>
    <t>Vodafone bérleti díja</t>
  </si>
  <si>
    <t>Vízi közmű</t>
  </si>
  <si>
    <t>Telekom bérleti díja</t>
  </si>
  <si>
    <t>Tápiómenti Települések Csatornamű Vízgazdálkodási Társulata kamatok</t>
  </si>
  <si>
    <t>Beruházási áfa</t>
  </si>
  <si>
    <t>2017. év</t>
  </si>
  <si>
    <t>Közhatalmi bevételek</t>
  </si>
  <si>
    <t>2. Felhalmozási célú állami támogatások</t>
  </si>
  <si>
    <t>Működési célú átvett pénzeszközök</t>
  </si>
  <si>
    <t>Tápió-Vidéki Többcélú Kistérségi Társulás</t>
  </si>
  <si>
    <t>Felhalmozási célú támogatások</t>
  </si>
  <si>
    <t>368/2011. (XII. 31.)Korm. 6. sz. melléklet</t>
  </si>
  <si>
    <t>S.szám</t>
  </si>
  <si>
    <t>internet és telefondíj</t>
  </si>
  <si>
    <t>Telefon és internetdíj</t>
  </si>
  <si>
    <t>Telefon, internet</t>
  </si>
  <si>
    <t>telefon, kábeltv, internet</t>
  </si>
  <si>
    <t>Telefon, internet díj</t>
  </si>
  <si>
    <t>fénymásoló bérleti díja</t>
  </si>
  <si>
    <t>ÁFA</t>
  </si>
  <si>
    <t>A táborból származó idegenforgalmi adó:</t>
  </si>
  <si>
    <t>Étkezéshez kapcsolódó áfa</t>
  </si>
  <si>
    <t>Bevételek</t>
  </si>
  <si>
    <t>Üzemeltetési anyagok</t>
  </si>
  <si>
    <t>gyógyszervásárlás</t>
  </si>
  <si>
    <t>Egyéb kommunikációs szolgátatások</t>
  </si>
  <si>
    <t>Szakmai tevékenységet segítő szolgátatások</t>
  </si>
  <si>
    <t>telefondíj</t>
  </si>
  <si>
    <t>Kocza Imre szakértés</t>
  </si>
  <si>
    <t>Áfa</t>
  </si>
  <si>
    <t>Munkaadókat terhelő járulékok</t>
  </si>
  <si>
    <t>Beruházási célú előzetesen felszámított áfa</t>
  </si>
  <si>
    <t>rendezvény sátor</t>
  </si>
  <si>
    <t>Kiadások</t>
  </si>
  <si>
    <t>adatok e Ft-ban</t>
  </si>
  <si>
    <t>Előirányzat megnevezése</t>
  </si>
  <si>
    <t>ÖNKÉNT VÁLLALT FELADATOK</t>
  </si>
  <si>
    <t>ÁLLAMIGAZGATÁSI FELADATOK</t>
  </si>
  <si>
    <t xml:space="preserve">KÖTELEZŐ FELADATOK </t>
  </si>
  <si>
    <t xml:space="preserve">ÖSSZES FELADAT </t>
  </si>
  <si>
    <t>Összes intézmény</t>
  </si>
  <si>
    <t>Személyi</t>
  </si>
  <si>
    <t>Munkaadói járulék</t>
  </si>
  <si>
    <t>Dologi</t>
  </si>
  <si>
    <t>Ellátottak pénzbeli juttatásai</t>
  </si>
  <si>
    <t>Működési c. végl. pe. átadá ÁH-n belül</t>
  </si>
  <si>
    <t>Működési c. végl. pe. átadá ÁH-n kívül</t>
  </si>
  <si>
    <t>Műk. c. visszatérítendő támog. és kölcsön nyújt. ÁH-n belül</t>
  </si>
  <si>
    <t>Műk. c. visszatérítendő támog. és kölcsön nyújt. ÁH-n kívül</t>
  </si>
  <si>
    <t>ÁH-n kívüli kamat kiadás</t>
  </si>
  <si>
    <t>Céltart. + Ált.tartalék működési</t>
  </si>
  <si>
    <t>Felhalmozás, felújítás</t>
  </si>
  <si>
    <t>Előző évi megelőlegezés</t>
  </si>
  <si>
    <t>Felh. célú támogatás ÁH-n belül</t>
  </si>
  <si>
    <t>Felh. célú támogatás ÁH-n kívül</t>
  </si>
  <si>
    <t xml:space="preserve">Felh. c. visszatérítendő tám. és kölcsön nyújtása ÁH-n belül </t>
  </si>
  <si>
    <t xml:space="preserve">Felh. c. visszatérítendő tám. és kölcsön nyújtása ÁH-n kívül </t>
  </si>
  <si>
    <t>Fejlesztési célú hitelek kamatkiadásai</t>
  </si>
  <si>
    <t>Felhalmozási céltartalék</t>
  </si>
  <si>
    <t>Működési célú hitel törlesztése</t>
  </si>
  <si>
    <t>Fejlesztési célú hitelek törlesztése</t>
  </si>
  <si>
    <t>Intézményi finanszírozás-  működési</t>
  </si>
  <si>
    <t>Intézményi finanszírozás - felhalmozási</t>
  </si>
  <si>
    <t>Összes kiadás</t>
  </si>
  <si>
    <t>Intézmény működési bevételei</t>
  </si>
  <si>
    <t xml:space="preserve">Önkormányzat feladatalapú támogatása </t>
  </si>
  <si>
    <t>Műk.-i célú támogatás ÁH-n belül</t>
  </si>
  <si>
    <t>Műk.-i célú pe. átvét ÁH-n kívül</t>
  </si>
  <si>
    <t>TB támogatás</t>
  </si>
  <si>
    <t>Működőképesség megőrz. tám. igény</t>
  </si>
  <si>
    <t>Önkormányzati támogatás működési célú</t>
  </si>
  <si>
    <t>Finanszírozási bevétel</t>
  </si>
  <si>
    <t>Felhalmozási célú egyéb bevétel</t>
  </si>
  <si>
    <t>Kommunális adóbevétel felhalmozási mérleg</t>
  </si>
  <si>
    <t>Felhalm.-i célú támog. ÁH-n belül</t>
  </si>
  <si>
    <t>Felhalm.-i célú pe. átv. Áh-n kívül</t>
  </si>
  <si>
    <t>Felhalmozási célú kölcsön, támogatás visszatérülése</t>
  </si>
  <si>
    <t>Önkormányzati támogatás felhalmozási célú</t>
  </si>
  <si>
    <t>Hitel felvétel - felhalmozás</t>
  </si>
  <si>
    <t xml:space="preserve">Hitel felvétel - működési </t>
  </si>
  <si>
    <t>Pénzmaradvány - működési</t>
  </si>
  <si>
    <t>Pénzmaradvány - felhalmozási</t>
  </si>
  <si>
    <t>Összes bevétel</t>
  </si>
  <si>
    <t>Községi Konyha és Étterem</t>
  </si>
  <si>
    <t>Községi Könyvtár és Művelődési Ház</t>
  </si>
  <si>
    <t>Kastélykert Egységes Óvoda-Bölcsőde</t>
  </si>
  <si>
    <t>Fizetendő általános forgalmi adó</t>
  </si>
  <si>
    <t>Helyi adók összesen</t>
  </si>
  <si>
    <t>adatok: fő</t>
  </si>
  <si>
    <t>Tervezett létszám</t>
  </si>
  <si>
    <t>Tervezett közfoglalkoztatottak</t>
  </si>
  <si>
    <t>Összes tervezett létszám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</si>
  <si>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</si>
  <si>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</si>
  <si>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</si>
  <si>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</si>
  <si>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</si>
  <si>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</si>
  <si>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</si>
  <si>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</si>
  <si>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</si>
  <si>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</si>
  <si>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</si>
  <si>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</si>
  <si>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</si>
  <si>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</si>
  <si>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</si>
  <si>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18</t>
  </si>
  <si>
    <t>19</t>
  </si>
  <si>
    <t>Működési támogatások államháztartáson belülről</t>
  </si>
  <si>
    <t>Felhalmozási bevételek</t>
  </si>
  <si>
    <t>Finanszírozási bevételek</t>
  </si>
  <si>
    <t>Személyi Juttatások</t>
  </si>
  <si>
    <t>Egyéb működési kiadások</t>
  </si>
  <si>
    <t>Felhalmozási kiadások</t>
  </si>
  <si>
    <t>Kiadások Összesen:</t>
  </si>
  <si>
    <t>Az önkormányzat költségvetési évet követő három év tervezett bevételi és kiadási előirányzata</t>
  </si>
  <si>
    <t>Önkormányzat bevételei összesen:</t>
  </si>
  <si>
    <t>Önkormányzat kiadásai összesen:</t>
  </si>
  <si>
    <t>Készletértékesítés ellenértéke</t>
  </si>
  <si>
    <t>B401</t>
  </si>
  <si>
    <t>Felhalmozási célú visszatérítendő támogatások, kölcsönök visszatérülése államháztartáson kívülről</t>
  </si>
  <si>
    <t>B74</t>
  </si>
  <si>
    <t>Felhalmozási célú átvett pénzeszközök</t>
  </si>
  <si>
    <t>B7</t>
  </si>
  <si>
    <t>Felhalmozási célú átvett pénzeszközök:</t>
  </si>
  <si>
    <t xml:space="preserve">Államháztartáson belüli megelőlegezések  </t>
  </si>
  <si>
    <t>B814</t>
  </si>
  <si>
    <t>Kompenzáció,  betegszabadság, többletfeladatok ellátásának díjazása</t>
  </si>
  <si>
    <t>telefon, internet</t>
  </si>
  <si>
    <t>Fűszernövény és zöldség értékesítés</t>
  </si>
  <si>
    <t>Mosodai szolgáltatások</t>
  </si>
  <si>
    <t>Penta Nova szoftver átalánydíj</t>
  </si>
  <si>
    <t>Strand, Tábor</t>
  </si>
  <si>
    <t>2017. évi magyarázat</t>
  </si>
  <si>
    <t>2018. évi magyarázat</t>
  </si>
  <si>
    <t>szemeteszsák, fa vásárlás, fűnyíráshoz 
benzin, toalett papír vásárlás</t>
  </si>
  <si>
    <t>matractisztítás, kártevő elleni védekezés, mosatás, 
kulcsmásolás, tüdőszűrés, serleg, vizsgálatok, 
úszómester képzés</t>
  </si>
  <si>
    <t>Céljuttatás, projektprémium</t>
  </si>
  <si>
    <t>K1103</t>
  </si>
  <si>
    <t>Közüzemi díjak:</t>
  </si>
  <si>
    <t>Strandszolgáltatás</t>
  </si>
  <si>
    <t>Üdülői szállászehly-szolgáltatás</t>
  </si>
  <si>
    <t>Ingatlanok beszerzése, létesítése</t>
  </si>
  <si>
    <t>Büfé megvásárlása</t>
  </si>
  <si>
    <r>
      <t xml:space="preserve">Táboros étkezés a </t>
    </r>
    <r>
      <rPr>
        <b/>
        <sz val="11"/>
        <color theme="1"/>
        <rFont val="Calibri"/>
        <family val="2"/>
        <charset val="238"/>
        <scheme val="minor"/>
      </rPr>
      <t>konyhán</t>
    </r>
  </si>
  <si>
    <t>Egyéb működési bevételek ÖNK</t>
  </si>
  <si>
    <t>áramdíj visszatérítés</t>
  </si>
  <si>
    <t>Pénztár kerekítés</t>
  </si>
  <si>
    <t>Bankktg térítés</t>
  </si>
  <si>
    <t>Munkaszüneti napra járó bérpótlék, kompenzáció, betegszabadság</t>
  </si>
  <si>
    <t>Szaklap, folyóirat, gyógyszer</t>
  </si>
  <si>
    <t>Pénztári kerekítés</t>
  </si>
  <si>
    <t>Étkeztetés</t>
  </si>
  <si>
    <t>gyógyszer és eü doboz vásárlás</t>
  </si>
  <si>
    <t>karszalag, cserjék, bokrok, virágok, deszka, üzemanyag, süllyesztett csap, üzemelt. Anyag, szivacsmatrac, zuhanyfüggöny, gázolaj</t>
  </si>
  <si>
    <t>áramdíj, vízdíj</t>
  </si>
  <si>
    <t>medence idénymunkái, vezérlőszekrény
 átalakítás</t>
  </si>
  <si>
    <t>fürdőhelyen zenefelhasználás, adatszolg.
díj, elsősegély nyújtó tanfolyam, tüdőszűrés, kémiai és bakteriológiai vizsg., kártevő elleni védekezés</t>
  </si>
  <si>
    <t>Útiköltség térítés</t>
  </si>
  <si>
    <t>Egyéb tárgyi eszköz beszerzés</t>
  </si>
  <si>
    <t>-Beruházás áfa</t>
  </si>
  <si>
    <t>Ingatlan beszerzés</t>
  </si>
  <si>
    <t>2019. évi eredeti
előirányzat</t>
  </si>
  <si>
    <t>földhaszonbérleti díj+ osztalék</t>
  </si>
  <si>
    <t>Cafetéria</t>
  </si>
  <si>
    <t xml:space="preserve">-Beruházás  </t>
  </si>
  <si>
    <t>2019. évre</t>
  </si>
  <si>
    <t>Kastélykert Óvoda és Mini Bölcsőde</t>
  </si>
  <si>
    <t>Dietetikus 30.000,- Ft/hó</t>
  </si>
  <si>
    <t>2024. év</t>
  </si>
  <si>
    <t>Ezer Ft-ban</t>
  </si>
  <si>
    <t>Ft-ban</t>
  </si>
  <si>
    <t>Arány (%)</t>
  </si>
  <si>
    <t>Magyarázat</t>
  </si>
  <si>
    <t>Megjegyzés</t>
  </si>
  <si>
    <t>Egyéb felhalmozási célú támogatások államháztartáson kívülre</t>
  </si>
  <si>
    <t>K89</t>
  </si>
  <si>
    <t>Elszámolásból származó bevételek</t>
  </si>
  <si>
    <t>B116</t>
  </si>
  <si>
    <t>Elszámolásokból származó bevételek</t>
  </si>
  <si>
    <t>saját szgk ktg elszámolás</t>
  </si>
  <si>
    <t>Betegszabadságok, többletfeladatok ellátása</t>
  </si>
  <si>
    <t>Informatikai eszközök beszerzése</t>
  </si>
  <si>
    <t>gyógyszer</t>
  </si>
  <si>
    <t>üzemanyag, festék falióra, 
táblafilc, karszalag, csuklópánt, tisztítószer</t>
  </si>
  <si>
    <t>bakterológiai vizsgálat, 
száll.díj, mosodai szolg, matrac tisztítás</t>
  </si>
  <si>
    <t>2025. év</t>
  </si>
  <si>
    <t>2020. évre tervezett létszám adatok</t>
  </si>
  <si>
    <t>2020. évre</t>
  </si>
  <si>
    <t>Kamatmentes kölcsön magánszemélyeknek</t>
  </si>
  <si>
    <t>Kamatmentes kölcsön visszafizetés</t>
  </si>
  <si>
    <t>közlekedési ktg térítés</t>
  </si>
  <si>
    <t>Munkaadókat terhelő járulékok és szociális hozzájárulási adó</t>
  </si>
  <si>
    <t>nyomtatvány, benzin, dekorációs anyagok, foglalkoztatáshoz kellékek, munkacipő, egyebek</t>
  </si>
  <si>
    <t>Betegszab, többletfeladatok ellátásának díjazása, közfoglalkoztatás többletdíjazás</t>
  </si>
  <si>
    <t>élelmiszer, festék, irodaszer, kesztyű, tisztítószer, egyebek</t>
  </si>
  <si>
    <t>Az önkormányzat 2020. évi felhalmozási kiadásai</t>
  </si>
  <si>
    <t>Az Önkormányzatnál 2020. évben megvalósuló európai forrásból finanszírozott programok, projektek</t>
  </si>
  <si>
    <t>2020. év azon fejlesztési céljait, amelyek megvalósításához a Stabilitási tv. 3. § (1) bekezdése szerinti adósságot keletkeztető ügylet megkötése válik vagy válhat szükségessé</t>
  </si>
  <si>
    <t>Önállóan működő és gazdálkodó, valamint önállóan működő intézmények  2020. évi költségvetési támogatása</t>
  </si>
  <si>
    <t>Gépjárműadó</t>
  </si>
  <si>
    <t xml:space="preserve">   +2megb.díjas</t>
  </si>
  <si>
    <t xml:space="preserve"> +1 megb.díjas</t>
  </si>
  <si>
    <t xml:space="preserve"> +1 fő megb.díjas</t>
  </si>
  <si>
    <t xml:space="preserve"> +2 megbízási díjas</t>
  </si>
  <si>
    <t xml:space="preserve">   +6 egyéb tiszteletdíjas</t>
  </si>
  <si>
    <t>A 19-ből 7 választott tiszt.vis.</t>
  </si>
  <si>
    <t>bejárati ajtóüveg betörés 
megtérítése</t>
  </si>
  <si>
    <t>2019. évi magyarázat</t>
  </si>
  <si>
    <t>hangfal</t>
  </si>
  <si>
    <t>Rezsi befizetés V. István</t>
  </si>
  <si>
    <t>Bérleti díj V. István</t>
  </si>
  <si>
    <t>2019 dec.31-i</t>
  </si>
  <si>
    <t xml:space="preserve">helyettesítő védőnő megb.díj 223.5eft/hó, </t>
  </si>
  <si>
    <t>Tiszteletdíjak választott bizottsági tagoknak 16eft/hó/fő, orvos asszisztens m.díj, újság kihordó megb.díj, faluújság szerkesztői díj</t>
  </si>
  <si>
    <t xml:space="preserve"> közlekedési ktgtér</t>
  </si>
  <si>
    <t>anyakönyvi kiv, csekk, tisztítószer, nyomtatvány, irodaszer</t>
  </si>
  <si>
    <t>munkavállaló utazási ktg tér</t>
  </si>
  <si>
    <t>fúvós zenekar vezető megbízási díja</t>
  </si>
  <si>
    <t>B54</t>
  </si>
  <si>
    <t>Részesedések értékesítése</t>
  </si>
  <si>
    <t>Felhalmozási célú támogatások államháztartáson belülről  összesen (82+83):</t>
  </si>
  <si>
    <t>Működési célú támogatások államháztartáson belülről (75+76)</t>
  </si>
  <si>
    <t>Működési bevételek összesen (95+96+97+98+100+101+102)</t>
  </si>
  <si>
    <t>Felhalmozási bevételek (104+105)</t>
  </si>
  <si>
    <t>Finanszírozási bevételek összesen:(116)</t>
  </si>
  <si>
    <t>B53</t>
  </si>
  <si>
    <t>Egyéb tárgyi eszközök értékesítése</t>
  </si>
  <si>
    <t>Teljesítés</t>
  </si>
  <si>
    <t xml:space="preserve">Egyesületek részére felújításokra megítélt, vissza nem térítendő támogatás </t>
  </si>
  <si>
    <t>Egyenleg 2020.12.31.-én</t>
  </si>
  <si>
    <t>2019.12.31. pénzállomány</t>
  </si>
  <si>
    <t>Költségvetési maradvány</t>
  </si>
  <si>
    <t>17</t>
  </si>
  <si>
    <t>anyakönyvvezető díjazása, betegszabadságok, többletmunka</t>
  </si>
  <si>
    <t>takarítási megbízási díja 28.000 Ft/hó</t>
  </si>
  <si>
    <t>fényásoló bérleti díj</t>
  </si>
  <si>
    <t>házasságkötés munkaidőn kívül</t>
  </si>
  <si>
    <t xml:space="preserve">Pénztár kerekítés, könyvelés </t>
  </si>
  <si>
    <t>benzin, tisztítószer, üzemeltetési anyagok, üzemanyag, festék, nyomtatvány, szájmaszk, fertőtlenítőszer,</t>
  </si>
  <si>
    <t>2020. évi III. módosított előirányzat</t>
  </si>
  <si>
    <t>Teljesítés 
(2020.12.31-ig)</t>
  </si>
  <si>
    <t>Immateriális javak beszerzése, létesítése</t>
  </si>
  <si>
    <t>K61</t>
  </si>
  <si>
    <t>Biztosító által fizetett kártérítés</t>
  </si>
  <si>
    <t>B410</t>
  </si>
  <si>
    <t>Általános forgalmi adó visszatérítése</t>
  </si>
  <si>
    <t>B407</t>
  </si>
  <si>
    <t>számológép, porszívó</t>
  </si>
  <si>
    <t>hűtőgép, kazán</t>
  </si>
  <si>
    <t>Immateriális javak beszerzése</t>
  </si>
  <si>
    <t>Magyar Falu Program keretében útfelújítás, karbantartás</t>
  </si>
  <si>
    <t>Talajterhelési díj</t>
  </si>
  <si>
    <t>Idegenforgalmi adó</t>
  </si>
  <si>
    <t>Mezőőri:1080, neak: 45950, közf + diákok:35751</t>
  </si>
  <si>
    <t>1/2020. (I.27.) rendelet</t>
  </si>
  <si>
    <t>polisz könyvelési program díja, vizuál regiszter</t>
  </si>
  <si>
    <t>áram: 415eft, gáz: 912eft, víz: 33eft</t>
  </si>
  <si>
    <t>NKE normatíva: 310eft, bankktg: 283eft, szállítási díj: 25, másolati díj:212, térkép: 44, hulladék: 24, konferencia: 14, továbbképzés: 34, posta: 633, mosoda: 8, fogl.eü:50</t>
  </si>
  <si>
    <t>folyóirat: 16, gyógyszer 2801, fertőtlenítőszer 62</t>
  </si>
  <si>
    <t>áram: 858, gáz: 2204, víz: 488</t>
  </si>
  <si>
    <t>vízszerelés, villanyszerelés, mosógép, kazán javítás</t>
  </si>
  <si>
    <t>szakorvosi járóbeteg ellátás 50eft/hó</t>
  </si>
  <si>
    <t>bankktg 386, hulladék száll.:451, száll ktg 45, posta ktg 50, növényterm.sz.:264, munkabizt: 15, fogl.eü:80, kártevőírtás:70</t>
  </si>
  <si>
    <t>szoc. Étkezés 8.798, tartós és átmeneti ellátás: 25.282, hsny 1565, gondozási díj 9.271</t>
  </si>
  <si>
    <t>kerekítés, szla visszautalás</t>
  </si>
  <si>
    <t>tisztítószer, ajándéktárgy,izzó</t>
  </si>
  <si>
    <t>áram 580, gáz 2532, víz 327</t>
  </si>
  <si>
    <t>lift és mozgássérült személyemelő, led világítás</t>
  </si>
  <si>
    <t>bankktg 81, hulladék 24, másolás 15, száll.díj 2, fogl.eü: 15, fordítás: 23, növényterm.szolg: 273, mosoda: 20, virág: 3, posta: 69</t>
  </si>
  <si>
    <t>internet: 12, olvasói:4, 800 éves tgy: 238</t>
  </si>
  <si>
    <t>élelmiszer 34.428, irodaszer 34, tisztítószer 1.495, szájmaszk: 78, munkacipő: 50, festék: 186, élező kő: 166, egyéb: 15</t>
  </si>
  <si>
    <t>áram 2.111, víz 459, gáz 5.109</t>
  </si>
  <si>
    <t>melegvíztároló nyomóvezeték, elektromos sütő, villanyszerelés, vízszerelés, hússütő javítás, szárazépítési munkák</t>
  </si>
  <si>
    <t xml:space="preserve">bankktg 366, száll.díj. 3, hulladék 96, mosodai szolg. 93, rágcsáló és rovarirtás 67, szőnyeg tisztítás 73, minta száll:16, mérleg hitelesítés 27, fogl.eü: 25, </t>
  </si>
  <si>
    <t>Gond. Kp. 21.454, felnőtt étk. 742, iskolai 1.991, táboros 3.705, óvodai 39</t>
  </si>
  <si>
    <t>jogfutár, szakkönyv, gyógyszer beszerzés</t>
  </si>
  <si>
    <t>áram 255, gáz 586, víz 210</t>
  </si>
  <si>
    <t>villanyszerelés, tűzjelző, fűtés, külső világítás</t>
  </si>
  <si>
    <t>ifjúságeü ellátás</t>
  </si>
  <si>
    <t>bankktg 260, száll.díj2, másolati díj 68, hulladék száll. 24, mosodai szolg 192, postaktg 12, sport szolg 360, tűztávfelügyelet 202, előadók (farsang)65, fogleü: 113, rágcsáló: 83, ssd adatmentés: 35, szőnyeg tisztítás:72, tűzvédelmi sz:16, villamos bizt. felülv: 204, veszélyes anyaggal folyt. tev: 8</t>
  </si>
  <si>
    <t>kerekítés, téves utalás</t>
  </si>
  <si>
    <t>Faluújság 647, gyógyszer 122, 800 éves tgy 740</t>
  </si>
  <si>
    <t>Visual Ixdoki 329, védőnői szoftver93eft, domain hosszabbítás: 12eft</t>
  </si>
  <si>
    <t>áram 1.777, gáz 1.876, víz 593, közvilágítás 7.682</t>
  </si>
  <si>
    <t xml:space="preserve">konténer bérbeadás DTKH </t>
  </si>
  <si>
    <t xml:space="preserve">vízszerelés, villanyszerelés, medence karbantartás, gj karbantartás, csapadékelvezető árkok, főtér díszkivilágítás, fűkasza, fűnyíró </t>
  </si>
  <si>
    <t>jogi szolg: 1.200eFt, Dr. Hódi Pál: 7.800eFt, Dr. Jancsó:9.820eFt iskolaorvosi, Dr. Kreis Med. Bt.: 3.600eFt, strand szakmai felügyeleti szolg. díj450eFt, Maxentrop Tanácsadás: 240eft, épület feltüntetési vázrajz: 55eft, energetikai tanúsítvány: 190eft</t>
  </si>
  <si>
    <t>mosodai szolgáltatás, postaköltség, növénytermesztési szolgáltatás, kártevőírtás táborban, hulladékszállítás, matractisztítás és fertőtlenítés, biztosítás, fogl.eü szolg., közmunka támogatás , csatorna bizt. Díj , koszorú, Techno-Víz Lab. Kft. Víz vizsg., halott tár. díj, intézményi vagyonbizt., tűzvédelmi oktatás, bankköltség, ebrendészeti szolgáltatás, ökovíz kft,</t>
  </si>
  <si>
    <t>lakosság által csatorna felé fizetendő egyéb tartozás, autópálya matrica, időszakos műszaki vizsgák, bér kerekítés, erdőgazd. Bírság, pénztár kerekítés, hitel kamat, táborozás foglaló vissza</t>
  </si>
  <si>
    <t>2018. évi beszámoló visszafizetési kötelezettség (F): 1.782.180Ft, 2017. évi felülvizsg visszafizetési kötelezettség.: 2.003.153Ft, 2018. évi felülvizsg (F): 4.318.000Ft; Rezsicsökkentés (F): 252.748 Ft</t>
  </si>
  <si>
    <t>köztemetés: 679, barnakőszén és tűzifa: 921, élelmiszercsomag: 40, temetési segély:5, települési tám: 24</t>
  </si>
  <si>
    <t>Csatorna kamatok: 41.000eft (ebből 3.000eft fiz), bursa hungarica: 240eft, zeneiskola tandíj hozzáj.: 347eft, Többcélú kist. Társ 2018+ 2019. év hátralék: 2.978.322,- Ft Többcélú kist. Társ. 2020. kalkulált év: 3.748.eFt (ebből fiz: 2.907eft)</t>
  </si>
  <si>
    <t>tavalyi elmaradt: Tűzoltók:1.500eft, FúvósZ.:500eft, Diákokért: 150eft,Torockó: 120eft, horgász: 100eft,
2020. évi: diákokért: 75, don bosco: 100, horgász: 100, asztalitenisz: 250, fúvósok: 850, tűzoltók: 1.000, tápió völgye: 275, Sportkör: 1.950, torockó: 130</t>
  </si>
  <si>
    <t>temető nyilvántartás</t>
  </si>
  <si>
    <t>Hajnal u. 4.</t>
  </si>
  <si>
    <t>2 db vízmelegítő, gáztűzhely, redőny, számítógép, Antonio Carraro Tigre kistraktor, kétoldalas urnafal</t>
  </si>
  <si>
    <t>Telephely: 984, Fakanál: 6643, zeneiskola: 6470, kátyúzás: 6490, sírkő felújítás: 412, betonkeverő: 77, fúrógép 72</t>
  </si>
  <si>
    <t>felhalmozási célú dologi támogatás közfogl. Keretében, útfelújítás, karbantartás</t>
  </si>
  <si>
    <t>Talajt.:580, bírság: 42, mezőőri: 2301, pótlék: 511</t>
  </si>
  <si>
    <t xml:space="preserve">autóbuszos szem. Száll és autóbusz bérl 369, hirdetés faluújságban 237, temetői bevételek: 499, karbantartási feladatok iskolában 1.417, szállásdíj 3.486 ,strandbelépők 1.882, terembérleti díj, eü szolg 39, piaci helypénz 1.516, fenyőfa: 3,gépi munka: 28, kenyérlángos: 29 </t>
  </si>
  <si>
    <t>köztemetés térítés: 214, telefondíj 230, rezsi 4504</t>
  </si>
  <si>
    <t>közterület haszn. 270, gépkocsi bérl.321, terembérl. 202, műfüves pálya 9, Ortoprofil 55, Vodafone: 400, Telekom: 407, Cetin: 539, lakbér: 2777, sörpad: 17, Fekete Pajzs épület: 911</t>
  </si>
  <si>
    <t>GKp:608, strand: 94, Konyha: 367</t>
  </si>
  <si>
    <t>törzsrészvény: 13, téli rezsi visszafiz: 12, fúvósok: 3000, int.bizt visszautalás:989, gázdíj, áramdíj vissza: 68, kerekítés:5 kamat:10 egyebek: 264</t>
  </si>
  <si>
    <t>Zetor</t>
  </si>
  <si>
    <t>Émász részvény</t>
  </si>
  <si>
    <t>Csárda u. 26.: 430, Mária u. 10.: 50</t>
  </si>
  <si>
    <t>Tápiógyörgye, 2020.02.24</t>
  </si>
  <si>
    <t>Sorszám</t>
  </si>
  <si>
    <t xml:space="preserve">2020. évi költségvetésének   </t>
  </si>
  <si>
    <t>2020. év 
teljesítés</t>
  </si>
  <si>
    <t>Tápiógyörgye Községi Önkormányzat által adott közvetett 
támogatások (kedvezmények) 2020. évi tényleges</t>
  </si>
  <si>
    <t>Tápiógyörgye Község Önkormányzata 2020. évi kötelező, önként vállalt és államigazgatási feladatainak bemutatása előirányzatonkénti bontásban</t>
  </si>
  <si>
    <t>Tápiógyörgye Község Önkormányzata 2020. évi kötelező, önként vállalt és államigazgatási feladatainak bemutatása teljesítésenkénti bontásban</t>
  </si>
  <si>
    <t>2020.év</t>
  </si>
  <si>
    <t>Talajterhelési díj méltányossági alapon történő elengedése</t>
  </si>
  <si>
    <t>Tényleges létszám</t>
  </si>
  <si>
    <t>Tényleges közfoglalkoztatottak</t>
  </si>
  <si>
    <t>Összes tényleges létszám</t>
  </si>
  <si>
    <t xml:space="preserve"> +1 cseden</t>
  </si>
  <si>
    <t xml:space="preserve"> +1 fő mb díjas</t>
  </si>
  <si>
    <t xml:space="preserve"> +1fő gyeden</t>
  </si>
  <si>
    <t xml:space="preserve"> +2 mb díjas</t>
  </si>
  <si>
    <t xml:space="preserve"> +6 fő egyéb tiszteletdíjas</t>
  </si>
  <si>
    <t>A 18-ból 7 választott tiszt.vis.</t>
  </si>
  <si>
    <t xml:space="preserve"> +2 fő mb. díjas</t>
  </si>
  <si>
    <t>Tápiógyörgye Község Önkormányzata</t>
  </si>
  <si>
    <t>Összeg (Forintban)</t>
  </si>
  <si>
    <t>%%%fejlec_7%%%</t>
  </si>
  <si>
    <t>Teljesítés összege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</si>
  <si>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</si>
  <si>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</si>
  <si>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</si>
  <si>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</si>
  <si>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</si>
  <si>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 xml:space="preserve">Alaptevékenység finanszírozási egyenlege </t>
  </si>
  <si>
    <t xml:space="preserve">Alaptevékenység maradványa </t>
  </si>
  <si>
    <t xml:space="preserve">Összes maradvány </t>
  </si>
  <si>
    <t>Alaptevékenység szabad maradványa (=A-D)</t>
  </si>
  <si>
    <t>Tápiógyörgye Község Polgármesteri Hivatala</t>
  </si>
  <si>
    <t>Tápiógyörgye Községi Könyvtár és Művelődési Ház</t>
  </si>
  <si>
    <t>Tápiógyörgye Községi Konyha és Étterem</t>
  </si>
  <si>
    <t>Tápiógyörgye Kastélykert Egységes Óvoda-Bölcsőde</t>
  </si>
  <si>
    <t>Maradványkimutatás 2020.</t>
  </si>
  <si>
    <t>A.) 32-33. számlák záró tárgyidőszaki egyenlege összesen ( =2+3)</t>
  </si>
  <si>
    <t>32. számlák záró tárgyidőszaki egyenlege [+321+322+323]</t>
  </si>
  <si>
    <t>33. számlák záró tárgyidőszaki egyenlege [+3311+3312+3321+3322]</t>
  </si>
  <si>
    <t>B.) Korrekciós tételek összesen ( =5+…+36)</t>
  </si>
  <si>
    <t>Utalványok, bérletek és más hasonló, készpénz-helyettesítő fizetési eszköznek nem minősülő eszközök elszámolásai záró egyenlege  [+/-3662]</t>
  </si>
  <si>
    <t>C.) 32., 3311., 3312., 3321. és 3322. számlák összevont korrigált záró egyenlege ( =A + B)</t>
  </si>
  <si>
    <t>Forgótőke elszámolása számla záró egyenlege  [+/-3654]</t>
  </si>
  <si>
    <t>Túlfizetések, téves és visszajáró befizetések záró egyenlege [+/-36711]</t>
  </si>
  <si>
    <t>Továbbadási célból folyósított támogatások, ellátások elszámolása számla záró egyenlege [+/-3672]</t>
  </si>
  <si>
    <t>Más szervezetet megillető bevételek elszámolása számla záró egyenlege [+/-3673]</t>
  </si>
  <si>
    <t>Mérleg</t>
  </si>
  <si>
    <t>Összes</t>
  </si>
  <si>
    <t>Módosítás</t>
  </si>
  <si>
    <t>A/I/1 Vagyoni értékű jogok</t>
  </si>
  <si>
    <t>A/I/2 Szellemi termékek</t>
  </si>
  <si>
    <t xml:space="preserve">A/I Immateriális javak </t>
  </si>
  <si>
    <t>A/II/1 Ingatlanok és a kapcsolódó vagyoni értékű jogok</t>
  </si>
  <si>
    <t xml:space="preserve">A/II/2 Gépek, berendezések, felszerelések, járművek </t>
  </si>
  <si>
    <t>A/II/5 Tárgyi eszközök érékhelyesbítése</t>
  </si>
  <si>
    <t xml:space="preserve">A/II Tárgyi eszközök </t>
  </si>
  <si>
    <t xml:space="preserve">A/III/1 Tartós részesedések </t>
  </si>
  <si>
    <t>A/III/1b - ebből: tartós részesedések nem pénzügyi vállalkozásban</t>
  </si>
  <si>
    <t xml:space="preserve">A/III/1e - ebből: egyéb tartós részesedések </t>
  </si>
  <si>
    <t>A/III/2 Tartós hitelviszonyt megtestesítő értékpapírok</t>
  </si>
  <si>
    <t xml:space="preserve">A/III Befektetett pénzügyi eszközök </t>
  </si>
  <si>
    <t>A) NEMZETI VAGYONBA TARTOZÓ BEFEKTETETT ESZKÖZÖK</t>
  </si>
  <si>
    <t xml:space="preserve">C/II/1 Forintpénztár </t>
  </si>
  <si>
    <t xml:space="preserve">C/II Pénztárak, csekkek, betétkönyvek </t>
  </si>
  <si>
    <t xml:space="preserve">C/III/1 Kincstáron kívüli forintszámlák </t>
  </si>
  <si>
    <t xml:space="preserve">C/III Forintszámlák </t>
  </si>
  <si>
    <t xml:space="preserve">C) PÉNZESZKÖZÖK </t>
  </si>
  <si>
    <t xml:space="preserve">D/I/3 Költségvetési évben esedékes követelések közhatalmi bevételre </t>
  </si>
  <si>
    <t xml:space="preserve">D/I/3d - ebből: költségvetési évben esedékes követelések vagyoni típusú adókra </t>
  </si>
  <si>
    <t xml:space="preserve">D/I/3e - ebből: költségvetési évben esedékes követelések termékek és szolgáltatások adóira </t>
  </si>
  <si>
    <t xml:space="preserve">D/I/3f - ebből: költségvetési évben esedékes követelések egyéb közhatalmi bevételekre </t>
  </si>
  <si>
    <t xml:space="preserve">D/I/4 Költségvetési évben esedékes követelések működési bevételre </t>
  </si>
  <si>
    <t xml:space="preserve">D/I/4a - ebből: költségvetési évben esedékes követelések készletértékesítés ellenértékére, szolgáltatások ellenértékére, közvetített szolgáltatások ellenértékére </t>
  </si>
  <si>
    <t>D/I/4b - ebből: költségvetési évben esedékes követelések tulajdonosi bevételekre</t>
  </si>
  <si>
    <t>D/I/4c - ebből: költségvetési évben esedékes követelések ellátási díjakra</t>
  </si>
  <si>
    <t xml:space="preserve">D/I/4d - ebből: költségvetési évben esedékes követelések kiszámlázott általános forgalmi adóra </t>
  </si>
  <si>
    <t xml:space="preserve">D/I/7 Költségvetési évben esedékes követelések felhalmozási célú átvett pénzeszközre </t>
  </si>
  <si>
    <t xml:space="preserve">D/I/7c - ebből: költségvetési évben esedékes követelések felhalmozási célú visszatérítendő támogatások, kölcsönök visszatérülésére államháztartáson kívülről </t>
  </si>
  <si>
    <t>D/I Költségvetési évben esedékes követelések</t>
  </si>
  <si>
    <t>D/II/3 Költségvetési évet követően esedékes követelések közhatalmi bevételre</t>
  </si>
  <si>
    <t>D/II/3e - ebből: költségvetési évet követően esedékes követelések termékek és szolgáltatások adóira</t>
  </si>
  <si>
    <t>D/II Költségvetési évet követően esedékes követelések</t>
  </si>
  <si>
    <t xml:space="preserve">D/III/1 Adott előlegek </t>
  </si>
  <si>
    <t xml:space="preserve">D/III/1e - ebből: foglalkoztatottaknak adott előlegek </t>
  </si>
  <si>
    <t>D/III/4 Forgótőke elszámolása</t>
  </si>
  <si>
    <t xml:space="preserve">D/III Követelés jellegű sajátos elszámolások </t>
  </si>
  <si>
    <t xml:space="preserve">D) KÖVETELÉSEK </t>
  </si>
  <si>
    <t xml:space="preserve">E/I/2 Más előzetesen felszámított levonható általános forgalmi adó </t>
  </si>
  <si>
    <t xml:space="preserve">E/I Előzetesen felszámított általános forgalmi adó elszámolása </t>
  </si>
  <si>
    <t xml:space="preserve">E/II/2 Más fizetendő általános forgalmi adó </t>
  </si>
  <si>
    <t xml:space="preserve">E/II Fizetendő általános forgalmi adó elszámolása </t>
  </si>
  <si>
    <t xml:space="preserve">E/III/1 December havi illetmények, munkabérek elszámolása </t>
  </si>
  <si>
    <t>E/III/2 Utalványok, bérletek és más hasonló, készpénz-helyettesítő fizetési eszköznek nem minősülő eszközök elszámolásai</t>
  </si>
  <si>
    <t xml:space="preserve">E/III Egyéb sajátos eszközoldali elszámolások </t>
  </si>
  <si>
    <t xml:space="preserve">E) EGYÉB SAJÁTOS ESZKÖZOLDALI  ELSZÁMOLÁSOK </t>
  </si>
  <si>
    <t>F/1 Eredményszemléletű bevételek aktív időbeli elhatárolása</t>
  </si>
  <si>
    <t>F/3 Halasztott ráfordítások</t>
  </si>
  <si>
    <t xml:space="preserve">F) AKTÍV IDŐBELI  ELHATÁROLÁSOK </t>
  </si>
  <si>
    <t xml:space="preserve">ESZKÖZÖK ÖSSZESEN </t>
  </si>
  <si>
    <t xml:space="preserve">G/I  Nemzeti vagyon induláskori értéke </t>
  </si>
  <si>
    <t xml:space="preserve">G/II Nemzeti vagyon változásai </t>
  </si>
  <si>
    <t xml:space="preserve">G/III/3 Pénzeszközön kívüli egyéb eszközök induláskori értéke és változásai 
</t>
  </si>
  <si>
    <t xml:space="preserve">G/III Egyéb eszközök induláskori értéke és változásai 
</t>
  </si>
  <si>
    <t xml:space="preserve">G/IV Felhalmozott eredmény </t>
  </si>
  <si>
    <t>G/V Eszközök értékhelyesbítésének forrása</t>
  </si>
  <si>
    <t xml:space="preserve">G/VI Mérleg szerinti eredmény </t>
  </si>
  <si>
    <t xml:space="preserve">G) SAJÁT TŐKE </t>
  </si>
  <si>
    <t>H/I/3 Költségvetési évben esedékes kötelezettségek dologi kiadásokra</t>
  </si>
  <si>
    <t>H/I/5 költségvetési évben esedékes kötelezettségek egyéb működési célú kiadásokra</t>
  </si>
  <si>
    <t xml:space="preserve">H/I Költségvetési évben esedékes kötelezettségek </t>
  </si>
  <si>
    <t xml:space="preserve">H/II/9 Költségvetési évet követően esedékes kötelezettségek finanszírozási kiadásokra </t>
  </si>
  <si>
    <t xml:space="preserve">H/II/9e - ebből: költségvetési évet követően esedékes kötelezettségek államháztartáson belüli megelőlegezések visszafizetésére </t>
  </si>
  <si>
    <t xml:space="preserve">H/II Költségvetési évet követően esedékes kötelezettségek </t>
  </si>
  <si>
    <t>H/III/1 Kapott előlegek</t>
  </si>
  <si>
    <t>H/III/2 Továbbadási célból folyósított támogatások, ellátások elszámolása</t>
  </si>
  <si>
    <t xml:space="preserve">H/III/3 Más szervezetet megillető bevételek elszámolása </t>
  </si>
  <si>
    <t xml:space="preserve">H/III Kötelezettség jellegű sajátos elszámolások </t>
  </si>
  <si>
    <t xml:space="preserve">H) KÖTELEZETTSÉGEK 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</si>
  <si>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</si>
  <si>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</si>
  <si>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</si>
  <si>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 xml:space="preserve">J) PASSZÍV IDŐBELI ELHATÁROLÁSOK </t>
  </si>
  <si>
    <t xml:space="preserve">FORRÁSOK ÖSSZESEN </t>
  </si>
  <si>
    <t>2020.01.01-2020.12.31</t>
  </si>
  <si>
    <t>Eredménykimutatás</t>
  </si>
  <si>
    <t>ezer ft-ban</t>
  </si>
  <si>
    <t xml:space="preserve">  </t>
  </si>
  <si>
    <t>Tápiógyörgye Község Polgármesteri Hivatal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</si>
  <si>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</si>
  <si>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</si>
  <si>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</si>
  <si>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I</t>
  </si>
  <si>
    <t>Tevékenység nettó eredményszemléletű bevétele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</si>
  <si>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</si>
  <si>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</si>
  <si>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</si>
  <si>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</si>
  <si>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III</t>
  </si>
  <si>
    <t xml:space="preserve">Egyéb eredményszemléletű bevételek </t>
  </si>
  <si>
    <t>Anyagköltség</t>
  </si>
  <si>
    <t>Igénybe vett szolgáltatások értéke</t>
  </si>
  <si>
    <t>IV</t>
  </si>
  <si>
    <t xml:space="preserve">Anyagjellegű ráfordítások </t>
  </si>
  <si>
    <t>Bérköltség</t>
  </si>
  <si>
    <t>Személyi jellegű egyéb kifizetések</t>
  </si>
  <si>
    <t>16</t>
  </si>
  <si>
    <t>Bérjárulékok</t>
  </si>
  <si>
    <t>V</t>
  </si>
  <si>
    <t xml:space="preserve">Személyi jellegű ráfordítások </t>
  </si>
  <si>
    <t>VI</t>
  </si>
  <si>
    <t>Értékcsökkenési leírás</t>
  </si>
  <si>
    <t>VII</t>
  </si>
  <si>
    <t>Egyéb ráfordítások</t>
  </si>
  <si>
    <t>A)</t>
  </si>
  <si>
    <t>TEVÉKENYSÉGEK EREDMÉNYE</t>
  </si>
  <si>
    <t>Kapott (járó) osztalék és részesedés</t>
  </si>
  <si>
    <t>VIII</t>
  </si>
  <si>
    <t xml:space="preserve">Pénzügyi műveletek eredményszemléletű bevételei </t>
  </si>
  <si>
    <t>B)</t>
  </si>
  <si>
    <t xml:space="preserve">PÉNZÜGYI MŰVELETEK EREDMÉNYE </t>
  </si>
  <si>
    <t>C)</t>
  </si>
  <si>
    <t xml:space="preserve">MÉRLEG SZERINTI EREDMÉNY </t>
  </si>
  <si>
    <t>Pénzeszköz változásának alakulása 2019.</t>
  </si>
  <si>
    <t>forintban</t>
  </si>
  <si>
    <t>I. negyedév</t>
  </si>
  <si>
    <t>II. negyedév</t>
  </si>
  <si>
    <t>III. negyedév</t>
  </si>
  <si>
    <t>IV. negyedév</t>
  </si>
  <si>
    <t>Nyitó pénzkészlet</t>
  </si>
  <si>
    <t>Pénzforgalmi bevétel</t>
  </si>
  <si>
    <t>Pénzforgalmi kiadás</t>
  </si>
  <si>
    <t>Záró pénzkészlet</t>
  </si>
  <si>
    <t>Községi Gondozás Központ</t>
  </si>
  <si>
    <t>Vagyonkimutatás - 2020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</si>
  <si>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</si>
  <si>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</si>
  <si>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</si>
  <si>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</si>
  <si>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</si>
  <si>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</si>
  <si>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</si>
  <si>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</si>
  <si>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</si>
  <si>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</si>
  <si>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</si>
  <si>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</si>
  <si>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</si>
  <si>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</si>
  <si>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</si>
  <si>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</si>
  <si>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</si>
  <si>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</si>
  <si>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</si>
  <si>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</si>
  <si>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</si>
  <si>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</si>
  <si>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</si>
  <si>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</si>
  <si>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</si>
  <si>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</si>
  <si>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</si>
  <si>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</si>
  <si>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</si>
  <si>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</si>
  <si>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</si>
  <si>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</si>
  <si>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</si>
  <si>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</si>
  <si>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</si>
  <si>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</si>
  <si>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</si>
  <si>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</si>
  <si>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</si>
  <si>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</si>
  <si>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</si>
  <si>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</si>
  <si>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</si>
  <si>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</si>
  <si>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</si>
  <si>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</si>
  <si>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</si>
  <si>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</si>
  <si>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</si>
  <si>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</si>
  <si>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</si>
  <si>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</si>
  <si>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</si>
  <si>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</si>
  <si>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</si>
  <si>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</si>
  <si>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</si>
  <si>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</si>
  <si>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</si>
  <si>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</si>
  <si>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</si>
  <si>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</si>
  <si>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</si>
  <si>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</si>
  <si>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</si>
  <si>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</si>
  <si>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</si>
  <si>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</si>
  <si>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</si>
  <si>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</si>
  <si>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</si>
  <si>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</si>
  <si>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</si>
  <si>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</si>
  <si>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</si>
  <si>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</si>
  <si>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</si>
  <si>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</si>
  <si>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</si>
  <si>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</si>
  <si>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</si>
  <si>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</si>
  <si>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</si>
  <si>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</si>
  <si>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</si>
  <si>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</si>
  <si>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</si>
  <si>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</si>
  <si>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</si>
  <si>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</si>
  <si>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</si>
  <si>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</si>
  <si>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</si>
  <si>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</si>
  <si>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</si>
  <si>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</si>
  <si>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</si>
  <si>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</si>
  <si>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</si>
  <si>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</si>
  <si>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</si>
  <si>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</si>
  <si>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</si>
  <si>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</si>
  <si>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</si>
  <si>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</si>
  <si>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</si>
  <si>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</si>
  <si>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</si>
  <si>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</si>
  <si>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</si>
  <si>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</si>
  <si>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</si>
  <si>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</si>
  <si>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</si>
  <si>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</si>
  <si>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</si>
  <si>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</si>
  <si>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</si>
  <si>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</si>
  <si>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</si>
  <si>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</si>
  <si>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</si>
  <si>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</si>
  <si>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</si>
  <si>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</si>
  <si>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</si>
  <si>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</si>
  <si>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</si>
  <si>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</si>
  <si>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</si>
  <si>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</si>
  <si>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</si>
  <si>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</si>
  <si>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</si>
  <si>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</si>
  <si>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</si>
  <si>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</si>
  <si>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</si>
  <si>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</si>
  <si>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</si>
  <si>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</si>
  <si>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</si>
  <si>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</si>
  <si>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</si>
  <si>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</si>
  <si>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</si>
  <si>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</si>
  <si>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</si>
  <si>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</si>
  <si>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</si>
  <si>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</si>
  <si>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</si>
  <si>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</si>
  <si>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</si>
  <si>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</si>
  <si>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</si>
  <si>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</si>
  <si>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</si>
  <si>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Függő követelések</t>
  </si>
  <si>
    <t>L/6</t>
  </si>
  <si>
    <t>Függő kötelezettségek</t>
  </si>
  <si>
    <t>L/7</t>
  </si>
  <si>
    <t>Intézmény: TÁPIÓGYÖRGYEI KÖZSÉGI KÖNYVTÁR ÉS MŰVELŐDÉSI HÁZ</t>
  </si>
  <si>
    <t>Bruttó:</t>
  </si>
  <si>
    <t>Értékcsökkenés:</t>
  </si>
  <si>
    <t>Nettó:</t>
  </si>
  <si>
    <t>Elhasználódás 
foka:</t>
  </si>
  <si>
    <t>Immateriális javak összesen:</t>
  </si>
  <si>
    <t>Ingatlanok és vagyoni ért. Jog.</t>
  </si>
  <si>
    <t>Gépek, berendezések, felszerelések, járművek</t>
  </si>
  <si>
    <t>Községi Gondozási  Központ</t>
  </si>
  <si>
    <t>Tápiógyörgye Kastélykert Óvoda és Mini Bölcsőde</t>
  </si>
  <si>
    <t>Eszközök elhasználódási fokának alakulása 2020. év</t>
  </si>
  <si>
    <t>#</t>
  </si>
  <si>
    <t>011130 Önkormányzatok és önkormányzati hivatalok jogalkotó és általános igazgatási tevékenysége</t>
  </si>
  <si>
    <t>011220 Adó-, vám- és jövedéki igazgatás</t>
  </si>
  <si>
    <t>074040 Fertőző megbetegedések megelőzése, járványügyi ellátás</t>
  </si>
  <si>
    <t>104042 Család és gyermekjóléti szolgáltatások</t>
  </si>
  <si>
    <t>Törvény szerinti illetmények, munkabérek (K1101)</t>
  </si>
  <si>
    <t>Béren kívüli juttatások (K1107)</t>
  </si>
  <si>
    <t>Egyéb költségtérítések (K1110)</t>
  </si>
  <si>
    <t>Foglalkoztatottak egyéb személyi juttatásai (&gt;=14) (K1113)</t>
  </si>
  <si>
    <t>Foglalkoztatottak személyi juttatásai (=01+…+13) (K11)</t>
  </si>
  <si>
    <t>Egyéb külső személyi juttatások (K123)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</si>
  <si>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</si>
  <si>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</si>
  <si>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</si>
  <si>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</si>
  <si>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</si>
  <si>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</si>
  <si>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</si>
  <si>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</si>
  <si>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</si>
  <si>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</si>
  <si>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</si>
  <si>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</si>
  <si>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</si>
  <si>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</si>
  <si>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</si>
  <si>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</si>
  <si>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</si>
  <si>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</si>
  <si>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</si>
  <si>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</si>
  <si>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</si>
  <si>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</si>
  <si>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</si>
  <si>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37</t>
  </si>
  <si>
    <t>Bérleti és lízing díjak (&gt;=38) (K333)</t>
  </si>
  <si>
    <t>43</t>
  </si>
  <si>
    <t>Egyéb szolgáltatások (&gt;=44) 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</si>
  <si>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</si>
  <si>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</si>
  <si>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</si>
  <si>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</si>
  <si>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</si>
  <si>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</si>
  <si>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</si>
  <si>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</si>
  <si>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</si>
  <si>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</si>
  <si>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</si>
  <si>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</si>
  <si>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</si>
  <si>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</si>
  <si>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195</t>
  </si>
  <si>
    <t>Egyéb tárgyi eszközök beszerzése, létesítése (K64)</t>
  </si>
  <si>
    <t>198</t>
  </si>
  <si>
    <t>Beruházási célú előzetesen felszámított általános forgalmi adó (K67)</t>
  </si>
  <si>
    <t>199</t>
  </si>
  <si>
    <t>Beruházások (=191+192+194+…+198) (K6)</t>
  </si>
  <si>
    <t>267</t>
  </si>
  <si>
    <t>Költségvetési kiadások (=20+21+60+120+190+199+204+266) (K1-K8)</t>
  </si>
  <si>
    <t>308</t>
  </si>
  <si>
    <t>Kiadások összesen (=267+307) (K1-K9)</t>
  </si>
  <si>
    <t>309</t>
  </si>
  <si>
    <t>Átlagos statisztikai állományi létszám (fő)</t>
  </si>
  <si>
    <t>Tápiógyörgye Község Polgármesteri Hivatala teljesített kiadások kormányzati funkciónként (adatok: ezer Ft-ban)</t>
  </si>
  <si>
    <t>018030 Támogatási célú finanszírozási műveletek</t>
  </si>
  <si>
    <t>186</t>
  </si>
  <si>
    <t>Szolgáltatások ellenértéke (&gt;=187+188) (B402)</t>
  </si>
  <si>
    <t>191</t>
  </si>
  <si>
    <t>Tulajdonosi bevételek (&gt;=192+…+197) (B404)</t>
  </si>
  <si>
    <t>197</t>
  </si>
  <si>
    <t>ebből: egyéb részesedések után kapott osztalék (B404)</t>
  </si>
  <si>
    <t>217</t>
  </si>
  <si>
    <t>Egyéb működési bevételek (&gt;=218+219) (B411)</t>
  </si>
  <si>
    <t>220</t>
  </si>
  <si>
    <t>Működési bevételek (=185+186+189+191+198+…+200+207+215+216+217) (B4)</t>
  </si>
  <si>
    <t>282</t>
  </si>
  <si>
    <t>Költségvetési bevételek (=45+81+184+220+229+255+281) (B1-B7)</t>
  </si>
  <si>
    <t>294</t>
  </si>
  <si>
    <t>Előző év költségvetési maradványának igénybevétele (B8131)</t>
  </si>
  <si>
    <t>296</t>
  </si>
  <si>
    <t>Maradvány igénybevétele (=294+295) (B813)</t>
  </si>
  <si>
    <t>299</t>
  </si>
  <si>
    <t>Központi, irányító szervi támogatás (B816)</t>
  </si>
  <si>
    <t>305</t>
  </si>
  <si>
    <t>Belföldi finanszírozás bevételei (=286+293+296+…+301+304) (B81)</t>
  </si>
  <si>
    <t>314</t>
  </si>
  <si>
    <t>Finanszírozási bevételek (=305+311+312+313) (B8)</t>
  </si>
  <si>
    <t>315</t>
  </si>
  <si>
    <t>Bevételek összesen (282+314) (B1-B8)</t>
  </si>
  <si>
    <t>Tápiógyörgye Község Polgármesteri Hivatala teljesített bevételek kormányzati funkciónként (adatok: ezer Ft-ban)</t>
  </si>
  <si>
    <t>102023 Időskorúak tartós bentlakásos ellátása</t>
  </si>
  <si>
    <t>102025 Időskorúak átmeneti ellátása</t>
  </si>
  <si>
    <t>102031 Idősek nappali ellátása</t>
  </si>
  <si>
    <t>107051 Szociális étkeztetés szociális konyhán</t>
  </si>
  <si>
    <t>107052 Házi segítségnyújtás</t>
  </si>
  <si>
    <t>Közlekedési költségtérítés (K1109)</t>
  </si>
  <si>
    <t>Munkavégzésre irányuló egyéb jogviszonyban nem saját foglalkoztatottnak fizetett juttatások (K122)</t>
  </si>
  <si>
    <t>25</t>
  </si>
  <si>
    <t>ebből: táppénz hozzájárulás (K2)</t>
  </si>
  <si>
    <t>39</t>
  </si>
  <si>
    <t>Karbantartási, kisjavítási szolgáltatások (K334)</t>
  </si>
  <si>
    <t>42</t>
  </si>
  <si>
    <t>Szakmai tevékenységet segítő szolgáltatások  (K336)</t>
  </si>
  <si>
    <t>Községi Gondozási Központ teljesített kiadások kormányzati funkciónként (adatok: ezer Ft-ban)</t>
  </si>
  <si>
    <t>Ellátási díjak (B405)</t>
  </si>
  <si>
    <t>Községi Gondozási Központ teljesített bevételek kormányzati funkciónként (adatok: ezer Ft-ban)</t>
  </si>
  <si>
    <t>013320 Köztemető-fenntartás és -működtetés</t>
  </si>
  <si>
    <t>013350 Az önkormányzati vagyonnal való gazdálkodással kapcsolatos feladatok</t>
  </si>
  <si>
    <t>017010 Államadóssággal kapcsolatos tranzakciók</t>
  </si>
  <si>
    <t>018010 Önkormányzatok elszámolásai a központi költségvetéssel</t>
  </si>
  <si>
    <t>041232 Start-munka program - Téli közfoglalkoztatás</t>
  </si>
  <si>
    <t>041233 Hosszabb időtartamú közfoglalkoztatás</t>
  </si>
  <si>
    <t>041237 Közfoglalkoztatási mintaprogram</t>
  </si>
  <si>
    <t>042180 Állat-egészségügy</t>
  </si>
  <si>
    <t>045150 Egyéb szárazföldi személyszállítás</t>
  </si>
  <si>
    <t>049010 Máshova nem sorolt gazdasági ügyek</t>
  </si>
  <si>
    <t>063020 Víztermelés, -kezelés, -ellátás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</si>
  <si>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</si>
  <si>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</si>
  <si>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</si>
  <si>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</si>
  <si>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072112 Háziorvosi ügyeleti ellátás</t>
  </si>
  <si>
    <t>072311 Fogorvosi alapellátás</t>
  </si>
  <si>
    <t>074032 Ifjúság-egészségügyi gondozás</t>
  </si>
  <si>
    <t>081061 Szabadidős park, fürdő és strandszolgáltatás</t>
  </si>
  <si>
    <t>081071 Üdülői szálláshely-szolgáltatás és étkeztetés</t>
  </si>
  <si>
    <t>084031 Civil szervezetek működési támogatása</t>
  </si>
  <si>
    <t>091140 Óvodai nevelés, ellátás működtetési feladatai</t>
  </si>
  <si>
    <t>107060 Egyéb szociális pénzbeli és természetbeni ellátások, támogatások</t>
  </si>
  <si>
    <t>900020 Önkormányzatok funkcióra nem sorolható bevételei államháztartáson kívülről</t>
  </si>
  <si>
    <t>900060 Forgatási és befektetési célú finanszírozási műveletek</t>
  </si>
  <si>
    <t>Készenléti, ügyeleti, helyettesítési díj, túlóra, túlszolgálat (K1104)</t>
  </si>
  <si>
    <t>Jubileumi jutalom (K1106)</t>
  </si>
  <si>
    <t>Választott tisztségviselők juttatásai (K121)</t>
  </si>
  <si>
    <t>50</t>
  </si>
  <si>
    <t>Fizetendő általános forgalmi adó  (K352)</t>
  </si>
  <si>
    <t>100</t>
  </si>
  <si>
    <t>Egyéb nem intézményi ellátások (&gt;=101+…+119) (K48)</t>
  </si>
  <si>
    <t>116</t>
  </si>
  <si>
    <t>ebből: köztemetés [Szoctv. 48.§] (K48)</t>
  </si>
  <si>
    <t>117</t>
  </si>
  <si>
    <t>ebből: települési támogatás [Szoctv. 45. §], (K48)</t>
  </si>
  <si>
    <t>120</t>
  </si>
  <si>
    <t>Ellátottak pénzbeli juttatásai (=61+62+73+74+85+94+97+100) (K4)</t>
  </si>
  <si>
    <t>123</t>
  </si>
  <si>
    <t>A helyi önkormányzatok előző évi elszámolásából származó kiadások (K5021)</t>
  </si>
  <si>
    <t>126</t>
  </si>
  <si>
    <t>Elvonások és befizetések (=123+124+125) (K502)</t>
  </si>
  <si>
    <t>150</t>
  </si>
  <si>
    <t>Egyéb működési célú támogatások államháztartáson belülre (=151+…+160) (K506)</t>
  </si>
  <si>
    <t>151</t>
  </si>
  <si>
    <t>ebből: központi költségvetési szervek (K506)</t>
  </si>
  <si>
    <t>157</t>
  </si>
  <si>
    <t>ebből: helyi önkormányzatok és költségvetési szerveik (K506)</t>
  </si>
  <si>
    <t>158</t>
  </si>
  <si>
    <t>ebből: társulások és költségvetési szerveik (K506)</t>
  </si>
  <si>
    <t>178</t>
  </si>
  <si>
    <t>Egyéb működési célú támogatások államháztartáson kívülre (=179+…+188) (K512)</t>
  </si>
  <si>
    <t>181</t>
  </si>
  <si>
    <t>ebből: egyéb civil szervezetek (K512)</t>
  </si>
  <si>
    <t>190</t>
  </si>
  <si>
    <t>Egyéb működési célú kiadások (=121+126+127+128+139+150+161+163+175+176+177+178+189) (K5)</t>
  </si>
  <si>
    <t>Immateriális javak beszerzése, létesítése (K61)</t>
  </si>
  <si>
    <t>192</t>
  </si>
  <si>
    <t>Ingatlanok beszerzése, létesítése (&gt;=193) (K62)</t>
  </si>
  <si>
    <t>200</t>
  </si>
  <si>
    <t>Ingatlanok felújítása (K71)</t>
  </si>
  <si>
    <t>203</t>
  </si>
  <si>
    <t>Felújítási célú előzetesen felszámított általános forgalmi adó (K74)</t>
  </si>
  <si>
    <t>204</t>
  </si>
  <si>
    <t>Felújítások (=200+...+203) (K7)</t>
  </si>
  <si>
    <t>241</t>
  </si>
  <si>
    <t>Felhalmozási célú visszatérítendő támogatások, kölcsönök nyújtása államháztartáson kívülre (=242+…+252) (K86)</t>
  </si>
  <si>
    <t>245</t>
  </si>
  <si>
    <t>ebből: háztartások (K86)</t>
  </si>
  <si>
    <t>255</t>
  </si>
  <si>
    <t>Egyéb felhalmozási célú támogatások államháztartáson kívülre (=256+…+265) (K89)</t>
  </si>
  <si>
    <t>258</t>
  </si>
  <si>
    <t>ebből: egyéb civil szervezetek (K89)</t>
  </si>
  <si>
    <t>266</t>
  </si>
  <si>
    <t>Egyéb felhalmozási célú kiadások (=205+206+217+228+239+241+253+254+255) (K8)</t>
  </si>
  <si>
    <t>271</t>
  </si>
  <si>
    <t>Rövid lejáratú hitelek, kölcsönök törlesztése  (&gt;=272) (K9113)</t>
  </si>
  <si>
    <t>273</t>
  </si>
  <si>
    <t>Hitel-, kölcsöntörlesztés államháztartáson kívülre (=268+270+271) (K911)</t>
  </si>
  <si>
    <t>288</t>
  </si>
  <si>
    <t>Államháztartáson belüli megelőlegezések visszafizetése (K914)</t>
  </si>
  <si>
    <t>289</t>
  </si>
  <si>
    <t>Központi, irányító szervi támogatások folyósítása (K915)</t>
  </si>
  <si>
    <t>Belföldi finanszírozás kiadásai (=273+286+…+292+295) (K91)</t>
  </si>
  <si>
    <t>307</t>
  </si>
  <si>
    <t>Finanszírozási kiadások (=296+304+305+306) (K9)</t>
  </si>
  <si>
    <t>Tápiógyörgye Község Önkormányzata teljesített kiadások kormányzati funkciónként (adatok: ezer Ft-ban)</t>
  </si>
  <si>
    <t>054020 Védett természeti területek és természeti értékek bemutatása, megőrzése és fenntartása</t>
  </si>
  <si>
    <t>Helyi önkormányzatok működésének általános támogatása (B111)</t>
  </si>
  <si>
    <t>Települési önkormányzatok egyes köznevelési feladatainak támogatása (B112)</t>
  </si>
  <si>
    <t>Települési önkormányzatok egyes szociális és gyermekjóléti feladatainak támogatása (B1131)</t>
  </si>
  <si>
    <t>Települési önkormányzatok gyermekétkeztetési feladatainak támogatása (B1132)</t>
  </si>
  <si>
    <t>Települési önkormányzatok szociális, gyermekjóléti  és gyermekétkeztetési feladatainak támogatása (03+04)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</si>
  <si>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</si>
  <si>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</si>
  <si>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</si>
  <si>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(=01+02+05+06+07+08) (B11)</t>
  </si>
  <si>
    <t>Egyéb működési célú támogatások bevételei államháztartáson belülről (=35+…+44) (B16)</t>
  </si>
  <si>
    <t>ebből: egyéb fejezeti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</si>
  <si>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</si>
  <si>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</si>
  <si>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(=09+...+12+23+34) (B1)</t>
  </si>
  <si>
    <t>Egyéb felhalmozási célú támogatások bevételei államháztartáson belülről (=71+…+80) (B25)</t>
  </si>
  <si>
    <t>ebből: egyéb fejezeti kezelésű előirányzatok (B25)</t>
  </si>
  <si>
    <t>ebből: elkülönített állami pénzalapok (B25)</t>
  </si>
  <si>
    <t>Felhalmozási célú támogatások államháztartáson belülről (=46+47+48+59+70) (B2)</t>
  </si>
  <si>
    <t>Vagyoni tipusú adók (=110+…+115) (B34)</t>
  </si>
  <si>
    <t>ebből: magánszemélyek kommunális adója (B34)</t>
  </si>
  <si>
    <t>Értékesítési és forgalmi adók (=117+…+136) (B351)</t>
  </si>
  <si>
    <t>ebből: állandó jelleggel végzett iparűzési tevékenység után fizetett helyi iparűzési adó (B351)</t>
  </si>
  <si>
    <t>Egyéb áruhasználati és szolgáltatási adók  (=148+…+163) (B355)</t>
  </si>
  <si>
    <t>ebből: tartózkodás után fizetett idegenforgalmi adó  (B355)</t>
  </si>
  <si>
    <t>Termékek és szolgáltatások adói (=116+137+141+142+147)  (B35)</t>
  </si>
  <si>
    <t>Egyéb közhatalmi bevételek (&gt;=166+…+183) (B36)</t>
  </si>
  <si>
    <t>ebből: egyéb bírság (B36)</t>
  </si>
  <si>
    <t>ebből: egyéb települési adók (B36)</t>
  </si>
  <si>
    <t>ebből: önkormányzat által beszedett talajterhelési díj (B36)</t>
  </si>
  <si>
    <t>Közhatalmi bevételek (=93+94+104+109+164+165) (B3)</t>
  </si>
  <si>
    <t>Készletértékesítés ellenértéke (B401)</t>
  </si>
  <si>
    <t>Közvetített szolgáltatások ellenértéke  (&gt;=190) (B403)</t>
  </si>
  <si>
    <t>Kiszámlázott általános forgalmi adó (B406)</t>
  </si>
  <si>
    <t>Általános forgalmi adó visszatérítése (B407)</t>
  </si>
  <si>
    <t>Biztosító által fizetett kártérítés (B410)</t>
  </si>
  <si>
    <t>Ingatlanok értékesítése (&gt;=224) (B52)</t>
  </si>
  <si>
    <t>225</t>
  </si>
  <si>
    <t>Egyéb tárgyi eszközök értékesítése (B53)</t>
  </si>
  <si>
    <t>Részesedések értékesítése (&gt;=227) (B54)</t>
  </si>
  <si>
    <t>229</t>
  </si>
  <si>
    <t>Felhalmozási bevételek (=221+223+225+226+228) (B5)</t>
  </si>
  <si>
    <t>Felhalmozási célú visszatérítendő támogatások, kölcsönök visszatérülése államháztartáson kívülről (=260+…+268) (B74)</t>
  </si>
  <si>
    <t>ebből: háztartások (B74)</t>
  </si>
  <si>
    <t>ebből: pénzügyi vállalkozások (B74)</t>
  </si>
  <si>
    <t>Felhalmozási célú átvett pénzeszközök (=256+…+259+269) (B7)</t>
  </si>
  <si>
    <t>Rövid lejáratú hitelek, kölcsönök felvétele pénzügyi vállalkozástól (B8113)</t>
  </si>
  <si>
    <t>Hitel-, kölcsönfelvétel pénzügyi vállalkozástól (=283+284+285) (B811)</t>
  </si>
  <si>
    <t>Államháztartáson belüli megelőlegezések (B814)</t>
  </si>
  <si>
    <t>Tápiógyörgye Község Önkormányzata teljesített bevételek kormányzati funkciónként (adatok: ezer Ft-ban)</t>
  </si>
  <si>
    <t>082044 Könyvtári szolgáltatások</t>
  </si>
  <si>
    <t>082092 Közművelődés - hagyományos közösségi kulturális értékek gondozása</t>
  </si>
  <si>
    <t>Községi Könyvtár és Művelődési Ház teljesített kiadások kormányzati funkciónként (adatok: ezer Ft-ban)</t>
  </si>
  <si>
    <t>Községi Könyvtár és Művelődési Ház teljesített bevételek kormányzati funkciónként (adatok: ezer Ft-ban)</t>
  </si>
  <si>
    <t>096015 Gyermekétkeztetés köznevelési intézményben</t>
  </si>
  <si>
    <t>096025 Munkahelyi étkeztetés köznevelési intézményben</t>
  </si>
  <si>
    <t>104031 Gyermekek bölcsődében és mini bölcsődében történő ellátása</t>
  </si>
  <si>
    <t>104035 Gyermekétkeztetés bölcsődében, fogyatékosok nappali intézményében</t>
  </si>
  <si>
    <t>104037 Intézményen kívüli gyermekétkeztetés</t>
  </si>
  <si>
    <t>Községi Konyha és Étterem teljesített kiadások kormányzati funkciónként (adatok: ezer Ft-ban)</t>
  </si>
  <si>
    <t>Községi Konyha és Étterem teljesített bevételek kormányzati funkciónként (adatok: ezer Ft-ban)</t>
  </si>
  <si>
    <t>091110 Óvodai nevelés, ellátás szakmai feladatai</t>
  </si>
  <si>
    <t>091120 Sajátos nevelési igényű gyermekek óvodai nevelésének, ellátásának szakmai feladatai</t>
  </si>
  <si>
    <t>Kastélykert Óvoda és Mini Bölcsőde teljesített kiadások kormányzati funkciónként (adatok: ezer Ft-ban)</t>
  </si>
  <si>
    <t>Kastélykert Óvoda és Mini Bölcsőde teljesített bevételek kormányzati funkciónként (adatok: ezer Ft-ban)</t>
  </si>
  <si>
    <t>adatok ezer Ft-ban</t>
  </si>
  <si>
    <t>Önkormányzat közhatalmi bevételei</t>
  </si>
  <si>
    <t>Eredeti 
előirányzat</t>
  </si>
  <si>
    <t>Módosított 
előirányzat</t>
  </si>
  <si>
    <t>2019. évi teljesítés</t>
  </si>
  <si>
    <t>Teljesítés
(%-ban)</t>
  </si>
  <si>
    <t>2018. évi 
teljesítés</t>
  </si>
  <si>
    <t>2017. évi 
teljesítés</t>
  </si>
  <si>
    <t>Termőföld bérbeadásából származó SZJA</t>
  </si>
  <si>
    <t>Magánszemélyek kommunális adója</t>
  </si>
  <si>
    <t>Iparűzési adó</t>
  </si>
  <si>
    <t>Pótlékok, bírságok</t>
  </si>
  <si>
    <t>2020. évi teljesítés</t>
  </si>
  <si>
    <t>2/2021. (III.1.) 2020. évi módosított előirányzat</t>
  </si>
  <si>
    <t>TÁPIÓGYÖRGYE KÖZSÉG ÖNKORMÁNYZATA</t>
  </si>
  <si>
    <t>TÁPIÓGYÖRGYE KÖZSÉG POLGÁRMESTERI HIVATALA</t>
  </si>
  <si>
    <t>adatok: ezer Ft-ban</t>
  </si>
  <si>
    <t>KÖZSÉGI GONDOZÁSI KÖZPONT</t>
  </si>
  <si>
    <t>TÁPIÓGYÖRGYE KÖZSÉGI KONYHA ÉS ÉTTEREM</t>
  </si>
  <si>
    <t>TÁPIÓGYÖRGYE KASTÉLYKERT ÓVODA ÉS MINI BÖLCSŐDE</t>
  </si>
  <si>
    <t>2019. évi maradvány levezetése Az Áhsz. 17. melléklet 4. pont d) alpontja szerinti
 2019. évi éves költségvetési beszámoló 07/A. űrlap maradvány C) Összes maradvány értékének levezetése</t>
  </si>
  <si>
    <t>adatok: 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</si>
</sst>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#,;"/>
    <numFmt numFmtId="166" formatCode="#,##0\ &quot;Ft&quot;"/>
    <numFmt numFmtId="167" formatCode="#,##0.00\ &quot;Ft&quot;"/>
    <numFmt numFmtId="168" formatCode="_-* ##,##0,;\-_*\ ##,##0,;"/>
    <numFmt numFmtId="169" formatCode="_-* ##,##0,&quot; eFt&quot;;\-_*\ ##,##0,&quot; eFt&quot;;"/>
    <numFmt numFmtId="170" formatCode="#,##0.00\ _F_t"/>
    <numFmt numFmtId="171" formatCode="#,##0\ _F_t"/>
  </numFmts>
  <fonts count="8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Garamond"/>
      <family val="1"/>
      <charset val="238"/>
    </font>
    <font>
      <sz val="12"/>
      <name val="Garamond"/>
      <family val="1"/>
      <charset val="238"/>
    </font>
    <font>
      <u/>
      <sz val="12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2"/>
      <name val="Garamond"/>
      <family val="1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</font>
    <font>
      <b/>
      <sz val="16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sz val="10"/>
      <color rgb="FF000000"/>
      <name val="Calibri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7" fillId="0" borderId="0"/>
    <xf numFmtId="9" fontId="7" fillId="0" borderId="0" applyFont="0" applyFill="0" applyBorder="0" applyAlignment="0" applyProtection="0"/>
    <xf numFmtId="0" fontId="45" fillId="0" borderId="0"/>
  </cellStyleXfs>
  <cellXfs count="80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Font="1" applyBorder="1"/>
    <xf numFmtId="0" fontId="4" fillId="0" borderId="1" xfId="0" applyFont="1" applyBorder="1"/>
    <xf numFmtId="0" fontId="0" fillId="0" borderId="2" xfId="0" applyFill="1" applyBorder="1"/>
    <xf numFmtId="0" fontId="5" fillId="0" borderId="1" xfId="0" applyFont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4" fillId="0" borderId="1" xfId="0" applyFont="1" applyFill="1" applyBorder="1"/>
    <xf numFmtId="0" fontId="0" fillId="0" borderId="0" xfId="0" applyFill="1" applyAlignment="1">
      <alignment horizontal="center"/>
    </xf>
    <xf numFmtId="0" fontId="5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/>
    </xf>
    <xf numFmtId="165" fontId="6" fillId="0" borderId="0" xfId="0" applyNumberFormat="1" applyFont="1" applyFill="1"/>
    <xf numFmtId="165" fontId="0" fillId="0" borderId="1" xfId="0" applyNumberFormat="1" applyFill="1" applyBorder="1"/>
    <xf numFmtId="165" fontId="1" fillId="0" borderId="1" xfId="0" applyNumberFormat="1" applyFont="1" applyFill="1" applyBorder="1"/>
    <xf numFmtId="165" fontId="3" fillId="0" borderId="1" xfId="0" applyNumberFormat="1" applyFont="1" applyFill="1" applyBorder="1"/>
    <xf numFmtId="165" fontId="4" fillId="0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Border="1"/>
    <xf numFmtId="165" fontId="1" fillId="0" borderId="1" xfId="0" applyNumberFormat="1" applyFont="1" applyBorder="1"/>
    <xf numFmtId="165" fontId="3" fillId="0" borderId="1" xfId="0" applyNumberFormat="1" applyFont="1" applyBorder="1"/>
    <xf numFmtId="165" fontId="4" fillId="0" borderId="1" xfId="0" applyNumberFormat="1" applyFont="1" applyBorder="1"/>
    <xf numFmtId="164" fontId="0" fillId="0" borderId="0" xfId="0" applyNumberFormat="1"/>
    <xf numFmtId="165" fontId="0" fillId="0" borderId="1" xfId="0" applyNumberFormat="1" applyFont="1" applyBorder="1"/>
    <xf numFmtId="164" fontId="0" fillId="0" borderId="0" xfId="0" applyNumberFormat="1" applyFill="1"/>
    <xf numFmtId="0" fontId="1" fillId="0" borderId="4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" fillId="0" borderId="1" xfId="0" applyFont="1" applyFill="1" applyBorder="1" applyAlignment="1"/>
    <xf numFmtId="3" fontId="0" fillId="0" borderId="0" xfId="0" applyNumberFormat="1"/>
    <xf numFmtId="165" fontId="0" fillId="0" borderId="0" xfId="0" applyNumberFormat="1"/>
    <xf numFmtId="1" fontId="10" fillId="0" borderId="0" xfId="3" applyNumberFormat="1" applyFont="1" applyAlignment="1">
      <alignment horizontal="center" vertical="center"/>
    </xf>
    <xf numFmtId="0" fontId="10" fillId="0" borderId="0" xfId="3" applyFont="1" applyAlignment="1">
      <alignment vertical="center"/>
    </xf>
    <xf numFmtId="1" fontId="12" fillId="0" borderId="5" xfId="3" applyNumberFormat="1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 wrapText="1"/>
    </xf>
    <xf numFmtId="1" fontId="12" fillId="0" borderId="0" xfId="3" applyNumberFormat="1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 wrapText="1"/>
    </xf>
    <xf numFmtId="1" fontId="13" fillId="0" borderId="0" xfId="3" applyNumberFormat="1" applyFont="1" applyAlignment="1">
      <alignment vertical="center"/>
    </xf>
    <xf numFmtId="3" fontId="10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/>
    </xf>
    <xf numFmtId="165" fontId="10" fillId="0" borderId="0" xfId="3" applyNumberFormat="1" applyFont="1" applyAlignment="1">
      <alignment vertical="center"/>
    </xf>
    <xf numFmtId="165" fontId="12" fillId="0" borderId="6" xfId="3" applyNumberFormat="1" applyFont="1" applyBorder="1" applyAlignment="1">
      <alignment horizontal="right" vertical="center"/>
    </xf>
    <xf numFmtId="1" fontId="10" fillId="0" borderId="0" xfId="3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left" vertical="center"/>
    </xf>
    <xf numFmtId="165" fontId="10" fillId="0" borderId="0" xfId="3" applyNumberFormat="1" applyFont="1" applyBorder="1" applyAlignment="1">
      <alignment vertical="center"/>
    </xf>
    <xf numFmtId="49" fontId="10" fillId="0" borderId="0" xfId="3" applyNumberFormat="1" applyFont="1" applyAlignment="1">
      <alignment vertical="center"/>
    </xf>
    <xf numFmtId="165" fontId="10" fillId="0" borderId="6" xfId="3" applyNumberFormat="1" applyFont="1" applyBorder="1" applyAlignment="1">
      <alignment horizontal="right" vertical="center"/>
    </xf>
    <xf numFmtId="1" fontId="10" fillId="0" borderId="0" xfId="3" quotePrefix="1" applyNumberFormat="1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165" fontId="10" fillId="0" borderId="6" xfId="3" applyNumberFormat="1" applyFont="1" applyBorder="1" applyAlignment="1">
      <alignment vertical="center"/>
    </xf>
    <xf numFmtId="1" fontId="10" fillId="0" borderId="6" xfId="3" applyNumberFormat="1" applyFont="1" applyBorder="1" applyAlignment="1">
      <alignment horizontal="center" vertical="center"/>
    </xf>
    <xf numFmtId="0" fontId="12" fillId="0" borderId="6" xfId="3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center" wrapText="1"/>
    </xf>
    <xf numFmtId="165" fontId="12" fillId="0" borderId="0" xfId="3" applyNumberFormat="1" applyFont="1" applyBorder="1" applyAlignment="1">
      <alignment vertical="center"/>
    </xf>
    <xf numFmtId="1" fontId="10" fillId="0" borderId="0" xfId="3" quotePrefix="1" applyNumberFormat="1" applyFont="1" applyBorder="1" applyAlignment="1">
      <alignment horizontal="center" vertical="center"/>
    </xf>
    <xf numFmtId="49" fontId="10" fillId="0" borderId="0" xfId="3" applyNumberFormat="1" applyFont="1" applyBorder="1" applyAlignment="1">
      <alignment vertical="center" wrapText="1"/>
    </xf>
    <xf numFmtId="0" fontId="10" fillId="0" borderId="0" xfId="3" applyNumberFormat="1" applyFont="1" applyAlignment="1">
      <alignment vertical="center"/>
    </xf>
    <xf numFmtId="165" fontId="10" fillId="0" borderId="0" xfId="3" applyNumberFormat="1" applyFont="1" applyBorder="1" applyAlignment="1">
      <alignment horizontal="right" vertical="center"/>
    </xf>
    <xf numFmtId="49" fontId="10" fillId="0" borderId="0" xfId="3" applyNumberFormat="1" applyFont="1" applyAlignment="1">
      <alignment vertical="center" wrapText="1"/>
    </xf>
    <xf numFmtId="1" fontId="10" fillId="0" borderId="8" xfId="3" applyNumberFormat="1" applyFont="1" applyBorder="1" applyAlignment="1">
      <alignment horizontal="center" vertical="center"/>
    </xf>
    <xf numFmtId="0" fontId="12" fillId="0" borderId="8" xfId="3" applyFont="1" applyBorder="1" applyAlignment="1">
      <alignment horizontal="right" vertical="center"/>
    </xf>
    <xf numFmtId="165" fontId="12" fillId="0" borderId="8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65" fontId="12" fillId="0" borderId="0" xfId="3" applyNumberFormat="1" applyFont="1" applyBorder="1" applyAlignment="1">
      <alignment horizontal="right" vertical="center"/>
    </xf>
    <xf numFmtId="165" fontId="10" fillId="0" borderId="0" xfId="3" applyNumberFormat="1" applyFont="1" applyAlignment="1">
      <alignment horizontal="right" vertical="center"/>
    </xf>
    <xf numFmtId="165" fontId="12" fillId="0" borderId="6" xfId="3" applyNumberFormat="1" applyFont="1" applyBorder="1" applyAlignment="1">
      <alignment vertical="center"/>
    </xf>
    <xf numFmtId="0" fontId="12" fillId="0" borderId="0" xfId="3" applyFont="1" applyAlignment="1">
      <alignment vertical="center"/>
    </xf>
    <xf numFmtId="0" fontId="10" fillId="0" borderId="0" xfId="3" applyNumberFormat="1" applyFont="1" applyAlignment="1" applyProtection="1">
      <alignment vertical="center" wrapText="1"/>
      <protection locked="0"/>
    </xf>
    <xf numFmtId="165" fontId="12" fillId="0" borderId="9" xfId="3" applyNumberFormat="1" applyFont="1" applyBorder="1" applyAlignment="1">
      <alignment horizontal="right" vertical="center"/>
    </xf>
    <xf numFmtId="1" fontId="10" fillId="0" borderId="10" xfId="3" applyNumberFormat="1" applyFont="1" applyBorder="1" applyAlignment="1">
      <alignment horizontal="center" vertical="center"/>
    </xf>
    <xf numFmtId="0" fontId="12" fillId="0" borderId="10" xfId="3" applyFont="1" applyBorder="1" applyAlignment="1">
      <alignment horizontal="right" vertical="center"/>
    </xf>
    <xf numFmtId="165" fontId="12" fillId="0" borderId="10" xfId="3" applyNumberFormat="1" applyFont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49" fontId="16" fillId="0" borderId="0" xfId="0" applyNumberFormat="1" applyFont="1" applyBorder="1"/>
    <xf numFmtId="165" fontId="15" fillId="0" borderId="0" xfId="0" applyNumberFormat="1" applyFont="1" applyBorder="1" applyAlignment="1"/>
    <xf numFmtId="0" fontId="15" fillId="0" borderId="10" xfId="0" applyFont="1" applyBorder="1" applyAlignment="1">
      <alignment horizontal="center" vertical="top"/>
    </xf>
    <xf numFmtId="49" fontId="15" fillId="0" borderId="10" xfId="0" applyNumberFormat="1" applyFont="1" applyBorder="1" applyAlignment="1">
      <alignment wrapText="1"/>
    </xf>
    <xf numFmtId="165" fontId="15" fillId="0" borderId="10" xfId="0" applyNumberFormat="1" applyFont="1" applyBorder="1" applyAlignment="1"/>
    <xf numFmtId="166" fontId="15" fillId="0" borderId="0" xfId="0" applyNumberFormat="1" applyFont="1" applyBorder="1" applyAlignment="1"/>
    <xf numFmtId="49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vertical="top"/>
    </xf>
    <xf numFmtId="166" fontId="17" fillId="0" borderId="0" xfId="0" applyNumberFormat="1" applyFont="1" applyBorder="1" applyAlignment="1"/>
    <xf numFmtId="166" fontId="18" fillId="0" borderId="0" xfId="0" applyNumberFormat="1" applyFont="1" applyBorder="1" applyAlignment="1"/>
    <xf numFmtId="165" fontId="15" fillId="0" borderId="0" xfId="0" applyNumberFormat="1" applyFont="1"/>
    <xf numFmtId="165" fontId="18" fillId="0" borderId="13" xfId="0" applyNumberFormat="1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5" fillId="0" borderId="16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5" fillId="0" borderId="17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Border="1"/>
    <xf numFmtId="165" fontId="19" fillId="0" borderId="1" xfId="0" applyNumberFormat="1" applyFont="1" applyBorder="1"/>
    <xf numFmtId="165" fontId="18" fillId="0" borderId="1" xfId="0" applyNumberFormat="1" applyFont="1" applyBorder="1"/>
    <xf numFmtId="165" fontId="15" fillId="0" borderId="1" xfId="0" applyNumberFormat="1" applyFont="1" applyBorder="1"/>
    <xf numFmtId="3" fontId="15" fillId="0" borderId="1" xfId="0" applyNumberFormat="1" applyFont="1" applyBorder="1"/>
    <xf numFmtId="165" fontId="18" fillId="0" borderId="3" xfId="0" applyNumberFormat="1" applyFont="1" applyBorder="1"/>
    <xf numFmtId="0" fontId="5" fillId="0" borderId="17" xfId="0" applyFont="1" applyBorder="1"/>
    <xf numFmtId="165" fontId="15" fillId="0" borderId="16" xfId="0" applyNumberFormat="1" applyFont="1" applyBorder="1" applyAlignment="1">
      <alignment horizontal="center"/>
    </xf>
    <xf numFmtId="0" fontId="17" fillId="0" borderId="1" xfId="0" applyFont="1" applyBorder="1"/>
    <xf numFmtId="165" fontId="15" fillId="0" borderId="18" xfId="0" applyNumberFormat="1" applyFont="1" applyBorder="1" applyAlignment="1">
      <alignment horizontal="center"/>
    </xf>
    <xf numFmtId="0" fontId="17" fillId="0" borderId="19" xfId="0" applyFont="1" applyBorder="1"/>
    <xf numFmtId="3" fontId="20" fillId="0" borderId="22" xfId="0" applyNumberFormat="1" applyFont="1" applyBorder="1"/>
    <xf numFmtId="165" fontId="19" fillId="0" borderId="23" xfId="0" applyNumberFormat="1" applyFont="1" applyBorder="1" applyAlignment="1">
      <alignment horizontal="left"/>
    </xf>
    <xf numFmtId="3" fontId="15" fillId="0" borderId="26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left"/>
    </xf>
    <xf numFmtId="3" fontId="20" fillId="0" borderId="29" xfId="0" applyNumberFormat="1" applyFont="1" applyBorder="1"/>
    <xf numFmtId="165" fontId="19" fillId="0" borderId="30" xfId="0" applyNumberFormat="1" applyFont="1" applyBorder="1"/>
    <xf numFmtId="0" fontId="5" fillId="0" borderId="0" xfId="0" applyFont="1"/>
    <xf numFmtId="0" fontId="6" fillId="0" borderId="0" xfId="0" applyFont="1"/>
    <xf numFmtId="169" fontId="4" fillId="0" borderId="0" xfId="0" applyNumberFormat="1" applyFont="1"/>
    <xf numFmtId="3" fontId="21" fillId="0" borderId="0" xfId="0" applyNumberFormat="1" applyFont="1"/>
    <xf numFmtId="3" fontId="22" fillId="0" borderId="8" xfId="0" applyNumberFormat="1" applyFont="1" applyBorder="1"/>
    <xf numFmtId="3" fontId="23" fillId="0" borderId="0" xfId="0" applyNumberFormat="1" applyFont="1" applyAlignment="1">
      <alignment horizontal="center"/>
    </xf>
    <xf numFmtId="3" fontId="23" fillId="0" borderId="0" xfId="0" applyNumberFormat="1" applyFont="1"/>
    <xf numFmtId="3" fontId="25" fillId="0" borderId="0" xfId="0" applyNumberFormat="1" applyFont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right"/>
    </xf>
    <xf numFmtId="165" fontId="23" fillId="0" borderId="1" xfId="0" applyNumberFormat="1" applyFont="1" applyBorder="1"/>
    <xf numFmtId="3" fontId="24" fillId="2" borderId="1" xfId="0" applyNumberFormat="1" applyFont="1" applyFill="1" applyBorder="1" applyAlignment="1">
      <alignment horizontal="right" vertical="center"/>
    </xf>
    <xf numFmtId="165" fontId="24" fillId="2" borderId="1" xfId="0" applyNumberFormat="1" applyFont="1" applyFill="1" applyBorder="1"/>
    <xf numFmtId="9" fontId="24" fillId="2" borderId="1" xfId="0" applyNumberFormat="1" applyFont="1" applyFill="1" applyBorder="1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/>
    <xf numFmtId="0" fontId="22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165" fontId="22" fillId="0" borderId="48" xfId="0" applyNumberFormat="1" applyFont="1" applyBorder="1"/>
    <xf numFmtId="9" fontId="17" fillId="0" borderId="49" xfId="0" applyNumberFormat="1" applyFont="1" applyBorder="1"/>
    <xf numFmtId="0" fontId="17" fillId="0" borderId="5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65" fontId="17" fillId="0" borderId="34" xfId="0" applyNumberFormat="1" applyFont="1" applyBorder="1"/>
    <xf numFmtId="0" fontId="17" fillId="0" borderId="5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5" fontId="17" fillId="0" borderId="1" xfId="0" applyNumberFormat="1" applyFont="1" applyBorder="1"/>
    <xf numFmtId="9" fontId="17" fillId="0" borderId="53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165" fontId="22" fillId="0" borderId="55" xfId="0" applyNumberFormat="1" applyFont="1" applyBorder="1"/>
    <xf numFmtId="0" fontId="22" fillId="0" borderId="52" xfId="0" applyFont="1" applyBorder="1" applyAlignment="1">
      <alignment horizontal="center"/>
    </xf>
    <xf numFmtId="165" fontId="22" fillId="0" borderId="1" xfId="0" applyNumberFormat="1" applyFont="1" applyBorder="1"/>
    <xf numFmtId="165" fontId="0" fillId="0" borderId="0" xfId="0" applyNumberFormat="1" applyFont="1" applyBorder="1"/>
    <xf numFmtId="49" fontId="17" fillId="0" borderId="3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165" fontId="22" fillId="0" borderId="19" xfId="0" applyNumberFormat="1" applyFont="1" applyBorder="1"/>
    <xf numFmtId="9" fontId="17" fillId="0" borderId="57" xfId="0" applyNumberFormat="1" applyFont="1" applyBorder="1"/>
    <xf numFmtId="3" fontId="17" fillId="0" borderId="0" xfId="0" applyNumberFormat="1" applyFont="1"/>
    <xf numFmtId="0" fontId="17" fillId="0" borderId="58" xfId="0" applyFont="1" applyBorder="1"/>
    <xf numFmtId="165" fontId="22" fillId="0" borderId="59" xfId="0" applyNumberFormat="1" applyFont="1" applyBorder="1"/>
    <xf numFmtId="0" fontId="17" fillId="0" borderId="60" xfId="0" applyFont="1" applyBorder="1" applyAlignment="1">
      <alignment horizontal="center"/>
    </xf>
    <xf numFmtId="165" fontId="17" fillId="0" borderId="33" xfId="0" applyNumberFormat="1" applyFont="1" applyBorder="1"/>
    <xf numFmtId="9" fontId="17" fillId="0" borderId="64" xfId="0" applyNumberFormat="1" applyFont="1" applyBorder="1"/>
    <xf numFmtId="3" fontId="17" fillId="0" borderId="66" xfId="0" applyNumberFormat="1" applyFont="1" applyBorder="1"/>
    <xf numFmtId="9" fontId="17" fillId="0" borderId="67" xfId="0" applyNumberFormat="1" applyFont="1" applyBorder="1"/>
    <xf numFmtId="3" fontId="0" fillId="0" borderId="1" xfId="0" applyNumberFormat="1" applyFont="1" applyBorder="1"/>
    <xf numFmtId="3" fontId="0" fillId="0" borderId="19" xfId="0" applyNumberFormat="1" applyFont="1" applyBorder="1"/>
    <xf numFmtId="3" fontId="31" fillId="0" borderId="0" xfId="4" applyNumberFormat="1" applyFont="1"/>
    <xf numFmtId="3" fontId="30" fillId="2" borderId="29" xfId="0" applyNumberFormat="1" applyFont="1" applyFill="1" applyBorder="1" applyAlignment="1">
      <alignment horizontal="center"/>
    </xf>
    <xf numFmtId="3" fontId="30" fillId="0" borderId="69" xfId="0" applyNumberFormat="1" applyFont="1" applyBorder="1" applyAlignment="1">
      <alignment horizontal="center"/>
    </xf>
    <xf numFmtId="3" fontId="31" fillId="0" borderId="35" xfId="4" applyNumberFormat="1" applyFont="1" applyBorder="1" applyAlignment="1">
      <alignment horizontal="center" wrapText="1"/>
    </xf>
    <xf numFmtId="3" fontId="31" fillId="0" borderId="71" xfId="4" applyNumberFormat="1" applyFont="1" applyBorder="1" applyAlignment="1">
      <alignment horizontal="center" vertical="center" wrapText="1"/>
    </xf>
    <xf numFmtId="3" fontId="31" fillId="0" borderId="35" xfId="4" applyNumberFormat="1" applyFont="1" applyBorder="1" applyAlignment="1">
      <alignment horizontal="center"/>
    </xf>
    <xf numFmtId="3" fontId="31" fillId="3" borderId="71" xfId="4" applyNumberFormat="1" applyFont="1" applyFill="1" applyBorder="1"/>
    <xf numFmtId="3" fontId="31" fillId="0" borderId="16" xfId="4" applyNumberFormat="1" applyFont="1" applyBorder="1" applyAlignment="1">
      <alignment horizontal="center"/>
    </xf>
    <xf numFmtId="3" fontId="31" fillId="3" borderId="73" xfId="4" applyNumberFormat="1" applyFont="1" applyFill="1" applyBorder="1"/>
    <xf numFmtId="3" fontId="31" fillId="0" borderId="74" xfId="4" applyNumberFormat="1" applyFont="1" applyBorder="1" applyAlignment="1">
      <alignment horizontal="center"/>
    </xf>
    <xf numFmtId="3" fontId="32" fillId="0" borderId="0" xfId="4" applyNumberFormat="1" applyFont="1"/>
    <xf numFmtId="0" fontId="0" fillId="0" borderId="0" xfId="0" applyFont="1"/>
    <xf numFmtId="165" fontId="31" fillId="3" borderId="73" xfId="4" applyNumberFormat="1" applyFont="1" applyFill="1" applyBorder="1"/>
    <xf numFmtId="165" fontId="30" fillId="0" borderId="69" xfId="4" applyNumberFormat="1" applyFont="1" applyBorder="1"/>
    <xf numFmtId="0" fontId="15" fillId="0" borderId="0" xfId="0" applyFont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9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55" xfId="0" applyFont="1" applyBorder="1" applyAlignment="1">
      <alignment horizontal="right" vertical="center"/>
    </xf>
    <xf numFmtId="169" fontId="18" fillId="0" borderId="55" xfId="0" applyNumberFormat="1" applyFont="1" applyBorder="1" applyAlignment="1">
      <alignment vertical="center"/>
    </xf>
    <xf numFmtId="165" fontId="18" fillId="0" borderId="55" xfId="0" applyNumberFormat="1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37" fillId="0" borderId="0" xfId="0" applyFont="1" applyAlignment="1"/>
    <xf numFmtId="0" fontId="0" fillId="0" borderId="0" xfId="0" applyFont="1" applyAlignment="1"/>
    <xf numFmtId="0" fontId="37" fillId="0" borderId="0" xfId="0" applyFont="1"/>
    <xf numFmtId="0" fontId="38" fillId="0" borderId="0" xfId="0" applyFont="1"/>
    <xf numFmtId="0" fontId="0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171" fontId="39" fillId="0" borderId="1" xfId="0" applyNumberFormat="1" applyFont="1" applyBorder="1" applyAlignment="1">
      <alignment vertical="center"/>
    </xf>
    <xf numFmtId="171" fontId="39" fillId="0" borderId="34" xfId="0" applyNumberFormat="1" applyFont="1" applyBorder="1" applyAlignment="1">
      <alignment vertical="center"/>
    </xf>
    <xf numFmtId="171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39" fillId="0" borderId="19" xfId="0" applyFont="1" applyBorder="1" applyAlignment="1">
      <alignment vertical="center"/>
    </xf>
    <xf numFmtId="171" fontId="39" fillId="0" borderId="19" xfId="0" applyNumberFormat="1" applyFont="1" applyBorder="1" applyAlignment="1">
      <alignment vertical="center"/>
    </xf>
    <xf numFmtId="171" fontId="39" fillId="0" borderId="33" xfId="0" applyNumberFormat="1" applyFont="1" applyBorder="1" applyAlignment="1">
      <alignment vertical="center"/>
    </xf>
    <xf numFmtId="171" fontId="40" fillId="0" borderId="34" xfId="0" applyNumberFormat="1" applyFont="1" applyBorder="1" applyAlignment="1">
      <alignment vertical="center"/>
    </xf>
    <xf numFmtId="171" fontId="40" fillId="0" borderId="66" xfId="0" applyNumberFormat="1" applyFont="1" applyBorder="1" applyAlignment="1">
      <alignment vertical="center"/>
    </xf>
    <xf numFmtId="171" fontId="41" fillId="0" borderId="34" xfId="0" applyNumberFormat="1" applyFont="1" applyBorder="1" applyAlignment="1">
      <alignment vertical="center"/>
    </xf>
    <xf numFmtId="0" fontId="39" fillId="0" borderId="1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8" fontId="0" fillId="0" borderId="0" xfId="0" applyNumberFormat="1"/>
    <xf numFmtId="171" fontId="40" fillId="0" borderId="2" xfId="0" applyNumberFormat="1" applyFont="1" applyBorder="1" applyAlignment="1">
      <alignment vertical="center"/>
    </xf>
    <xf numFmtId="171" fontId="41" fillId="0" borderId="48" xfId="0" applyNumberFormat="1" applyFont="1" applyBorder="1" applyAlignment="1">
      <alignment vertical="center"/>
    </xf>
    <xf numFmtId="171" fontId="40" fillId="0" borderId="30" xfId="0" applyNumberFormat="1" applyFont="1" applyBorder="1" applyAlignment="1">
      <alignment vertical="center"/>
    </xf>
    <xf numFmtId="171" fontId="43" fillId="0" borderId="34" xfId="0" applyNumberFormat="1" applyFont="1" applyBorder="1" applyAlignment="1">
      <alignment vertical="center"/>
    </xf>
    <xf numFmtId="171" fontId="43" fillId="0" borderId="19" xfId="0" applyNumberFormat="1" applyFont="1" applyBorder="1" applyAlignment="1">
      <alignment vertical="center"/>
    </xf>
    <xf numFmtId="171" fontId="43" fillId="0" borderId="1" xfId="0" applyNumberFormat="1" applyFont="1" applyBorder="1" applyAlignment="1">
      <alignment vertical="center"/>
    </xf>
    <xf numFmtId="49" fontId="44" fillId="0" borderId="1" xfId="0" applyNumberFormat="1" applyFont="1" applyBorder="1"/>
    <xf numFmtId="171" fontId="41" fillId="0" borderId="42" xfId="0" applyNumberFormat="1" applyFont="1" applyBorder="1" applyAlignment="1">
      <alignment vertical="center"/>
    </xf>
    <xf numFmtId="0" fontId="1" fillId="0" borderId="0" xfId="0" applyFont="1"/>
    <xf numFmtId="0" fontId="45" fillId="0" borderId="0" xfId="0" applyFont="1"/>
    <xf numFmtId="0" fontId="46" fillId="0" borderId="0" xfId="0" applyFont="1"/>
    <xf numFmtId="0" fontId="0" fillId="0" borderId="68" xfId="0" applyFont="1" applyBorder="1"/>
    <xf numFmtId="0" fontId="15" fillId="0" borderId="0" xfId="0" applyFont="1" applyFill="1"/>
    <xf numFmtId="0" fontId="47" fillId="0" borderId="0" xfId="0" applyFont="1" applyFill="1"/>
    <xf numFmtId="0" fontId="0" fillId="0" borderId="8" xfId="0" applyBorder="1"/>
    <xf numFmtId="0" fontId="47" fillId="0" borderId="8" xfId="0" applyFont="1" applyFill="1" applyBorder="1"/>
    <xf numFmtId="5" fontId="47" fillId="0" borderId="8" xfId="0" applyNumberFormat="1" applyFont="1" applyFill="1" applyBorder="1"/>
    <xf numFmtId="0" fontId="48" fillId="0" borderId="0" xfId="0" applyFont="1"/>
    <xf numFmtId="0" fontId="47" fillId="0" borderId="0" xfId="0" applyFont="1"/>
    <xf numFmtId="0" fontId="49" fillId="0" borderId="0" xfId="0" applyFont="1"/>
    <xf numFmtId="166" fontId="49" fillId="0" borderId="0" xfId="0" applyNumberFormat="1" applyFont="1"/>
    <xf numFmtId="165" fontId="31" fillId="3" borderId="80" xfId="4" applyNumberFormat="1" applyFont="1" applyFill="1" applyBorder="1"/>
    <xf numFmtId="3" fontId="30" fillId="0" borderId="40" xfId="4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23" fillId="0" borderId="1" xfId="2" applyNumberFormat="1" applyFont="1" applyFill="1" applyBorder="1" applyAlignment="1">
      <alignment horizontal="right"/>
    </xf>
    <xf numFmtId="165" fontId="24" fillId="0" borderId="1" xfId="2" applyNumberFormat="1" applyFont="1" applyFill="1" applyBorder="1" applyAlignment="1">
      <alignment horizontal="right"/>
    </xf>
    <xf numFmtId="165" fontId="0" fillId="0" borderId="17" xfId="2" applyNumberFormat="1" applyFont="1" applyBorder="1"/>
    <xf numFmtId="165" fontId="0" fillId="0" borderId="39" xfId="2" applyNumberFormat="1" applyFont="1" applyBorder="1"/>
    <xf numFmtId="165" fontId="0" fillId="0" borderId="41" xfId="2" applyNumberFormat="1" applyFont="1" applyBorder="1"/>
    <xf numFmtId="0" fontId="17" fillId="0" borderId="0" xfId="0" applyFont="1" applyAlignment="1">
      <alignment horizontal="right"/>
    </xf>
    <xf numFmtId="165" fontId="0" fillId="0" borderId="0" xfId="0" applyNumberFormat="1" applyFont="1" applyFill="1" applyAlignment="1"/>
    <xf numFmtId="165" fontId="52" fillId="0" borderId="0" xfId="0" applyNumberFormat="1" applyFont="1" applyAlignment="1">
      <alignment horizontal="right"/>
    </xf>
    <xf numFmtId="165" fontId="53" fillId="0" borderId="82" xfId="0" applyNumberFormat="1" applyFont="1" applyBorder="1"/>
    <xf numFmtId="165" fontId="53" fillId="0" borderId="87" xfId="0" applyNumberFormat="1" applyFont="1" applyBorder="1" applyAlignment="1">
      <alignment horizontal="center"/>
    </xf>
    <xf numFmtId="165" fontId="53" fillId="0" borderId="88" xfId="0" applyNumberFormat="1" applyFont="1" applyBorder="1"/>
    <xf numFmtId="165" fontId="53" fillId="0" borderId="89" xfId="0" applyNumberFormat="1" applyFont="1" applyBorder="1" applyAlignment="1">
      <alignment horizontal="center" vertical="center" wrapText="1"/>
    </xf>
    <xf numFmtId="165" fontId="53" fillId="0" borderId="90" xfId="0" applyNumberFormat="1" applyFont="1" applyBorder="1" applyAlignment="1">
      <alignment horizontal="center" vertical="center" wrapText="1"/>
    </xf>
    <xf numFmtId="165" fontId="53" fillId="0" borderId="107" xfId="0" applyNumberFormat="1" applyFont="1" applyBorder="1" applyAlignment="1">
      <alignment horizontal="center" vertical="center" wrapText="1"/>
    </xf>
    <xf numFmtId="165" fontId="53" fillId="0" borderId="91" xfId="0" applyNumberFormat="1" applyFont="1" applyBorder="1" applyAlignment="1">
      <alignment horizontal="center" vertical="center" wrapText="1"/>
    </xf>
    <xf numFmtId="165" fontId="53" fillId="0" borderId="92" xfId="0" applyNumberFormat="1" applyFont="1" applyBorder="1" applyAlignment="1">
      <alignment horizontal="center" vertical="center"/>
    </xf>
    <xf numFmtId="165" fontId="54" fillId="2" borderId="93" xfId="0" applyNumberFormat="1" applyFont="1" applyFill="1" applyBorder="1" applyAlignment="1">
      <alignment horizontal="center" vertical="center" wrapText="1"/>
    </xf>
    <xf numFmtId="165" fontId="0" fillId="0" borderId="7" xfId="0" applyNumberFormat="1" applyBorder="1"/>
    <xf numFmtId="165" fontId="0" fillId="0" borderId="34" xfId="0" applyNumberFormat="1" applyBorder="1"/>
    <xf numFmtId="165" fontId="0" fillId="0" borderId="94" xfId="0" applyNumberFormat="1" applyBorder="1"/>
    <xf numFmtId="165" fontId="54" fillId="2" borderId="96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/>
    <xf numFmtId="165" fontId="0" fillId="0" borderId="97" xfId="0" applyNumberFormat="1" applyBorder="1"/>
    <xf numFmtId="165" fontId="54" fillId="2" borderId="71" xfId="0" applyNumberFormat="1" applyFont="1" applyFill="1" applyBorder="1" applyAlignment="1">
      <alignment horizontal="center" vertical="center" wrapText="1"/>
    </xf>
    <xf numFmtId="165" fontId="54" fillId="2" borderId="69" xfId="0" applyNumberFormat="1" applyFont="1" applyFill="1" applyBorder="1" applyAlignment="1">
      <alignment horizontal="center" vertical="center" wrapText="1"/>
    </xf>
    <xf numFmtId="165" fontId="54" fillId="2" borderId="73" xfId="0" applyNumberFormat="1" applyFont="1" applyFill="1" applyBorder="1" applyAlignment="1">
      <alignment horizontal="center" vertical="center" wrapText="1"/>
    </xf>
    <xf numFmtId="165" fontId="54" fillId="2" borderId="98" xfId="0" applyNumberFormat="1" applyFont="1" applyFill="1" applyBorder="1" applyAlignment="1">
      <alignment horizontal="center" vertical="center" wrapText="1"/>
    </xf>
    <xf numFmtId="165" fontId="0" fillId="0" borderId="63" xfId="0" applyNumberFormat="1" applyBorder="1"/>
    <xf numFmtId="165" fontId="0" fillId="0" borderId="33" xfId="0" applyNumberFormat="1" applyBorder="1"/>
    <xf numFmtId="165" fontId="0" fillId="0" borderId="99" xfId="0" applyNumberFormat="1" applyBorder="1"/>
    <xf numFmtId="165" fontId="0" fillId="0" borderId="100" xfId="0" applyNumberFormat="1" applyBorder="1"/>
    <xf numFmtId="165" fontId="55" fillId="2" borderId="101" xfId="0" applyNumberFormat="1" applyFont="1" applyFill="1" applyBorder="1" applyAlignment="1">
      <alignment horizontal="center" vertical="center" wrapText="1"/>
    </xf>
    <xf numFmtId="165" fontId="56" fillId="0" borderId="102" xfId="0" applyNumberFormat="1" applyFont="1" applyBorder="1"/>
    <xf numFmtId="165" fontId="56" fillId="0" borderId="108" xfId="0" applyNumberFormat="1" applyFont="1" applyBorder="1"/>
    <xf numFmtId="165" fontId="56" fillId="0" borderId="103" xfId="0" applyNumberFormat="1" applyFont="1" applyBorder="1"/>
    <xf numFmtId="165" fontId="56" fillId="0" borderId="104" xfId="0" applyNumberFormat="1" applyFont="1" applyBorder="1"/>
    <xf numFmtId="165" fontId="54" fillId="2" borderId="74" xfId="0" applyNumberFormat="1" applyFont="1" applyFill="1" applyBorder="1" applyAlignment="1">
      <alignment horizontal="center" vertical="center" wrapText="1"/>
    </xf>
    <xf numFmtId="165" fontId="54" fillId="2" borderId="16" xfId="0" applyNumberFormat="1" applyFont="1" applyFill="1" applyBorder="1" applyAlignment="1">
      <alignment horizontal="center" vertical="center" wrapText="1"/>
    </xf>
    <xf numFmtId="165" fontId="54" fillId="2" borderId="36" xfId="0" applyNumberFormat="1" applyFont="1" applyFill="1" applyBorder="1" applyAlignment="1">
      <alignment horizontal="center" vertical="center" wrapText="1"/>
    </xf>
    <xf numFmtId="165" fontId="54" fillId="2" borderId="35" xfId="0" applyNumberFormat="1" applyFont="1" applyFill="1" applyBorder="1" applyAlignment="1">
      <alignment horizontal="center" vertical="center" wrapText="1"/>
    </xf>
    <xf numFmtId="165" fontId="54" fillId="2" borderId="38" xfId="0" applyNumberFormat="1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55" fillId="2" borderId="105" xfId="0" applyNumberFormat="1" applyFont="1" applyFill="1" applyBorder="1" applyAlignment="1">
      <alignment horizontal="center" vertical="center" wrapText="1"/>
    </xf>
    <xf numFmtId="165" fontId="56" fillId="0" borderId="106" xfId="0" applyNumberFormat="1" applyFont="1" applyBorder="1"/>
    <xf numFmtId="0" fontId="25" fillId="0" borderId="0" xfId="0" applyFont="1" applyAlignment="1">
      <alignment horizontal="center"/>
    </xf>
    <xf numFmtId="0" fontId="5" fillId="0" borderId="38" xfId="0" applyFont="1" applyBorder="1" applyAlignment="1"/>
    <xf numFmtId="0" fontId="5" fillId="0" borderId="33" xfId="0" applyFont="1" applyBorder="1" applyAlignment="1"/>
    <xf numFmtId="0" fontId="0" fillId="0" borderId="81" xfId="0" applyBorder="1" applyAlignment="1"/>
    <xf numFmtId="0" fontId="0" fillId="0" borderId="5" xfId="0" applyBorder="1" applyAlignment="1"/>
    <xf numFmtId="0" fontId="0" fillId="0" borderId="4" xfId="0" applyBorder="1" applyAlignment="1"/>
    <xf numFmtId="165" fontId="53" fillId="0" borderId="29" xfId="0" applyNumberFormat="1" applyFont="1" applyBorder="1" applyAlignment="1">
      <alignment horizontal="center" vertical="center" wrapText="1"/>
    </xf>
    <xf numFmtId="165" fontId="53" fillId="0" borderId="30" xfId="0" applyNumberFormat="1" applyFont="1" applyBorder="1" applyAlignment="1">
      <alignment horizontal="center" vertical="center" wrapText="1"/>
    </xf>
    <xf numFmtId="165" fontId="53" fillId="0" borderId="3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1" fillId="0" borderId="35" xfId="0" applyFont="1" applyBorder="1"/>
    <xf numFmtId="0" fontId="1" fillId="0" borderId="36" xfId="0" applyFont="1" applyBorder="1"/>
    <xf numFmtId="0" fontId="1" fillId="0" borderId="34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69" xfId="0" applyBorder="1"/>
    <xf numFmtId="0" fontId="4" fillId="0" borderId="0" xfId="0" applyFont="1"/>
    <xf numFmtId="0" fontId="59" fillId="4" borderId="109" xfId="6" applyFont="1" applyFill="1" applyBorder="1" applyAlignment="1">
      <alignment horizontal="center" vertical="center"/>
    </xf>
    <xf numFmtId="0" fontId="59" fillId="4" borderId="109" xfId="6" applyFont="1" applyFill="1" applyBorder="1" applyAlignment="1">
      <alignment horizontal="center" vertical="center" wrapText="1"/>
    </xf>
    <xf numFmtId="0" fontId="60" fillId="0" borderId="109" xfId="6" applyFont="1" applyBorder="1" applyAlignment="1">
      <alignment wrapText="1"/>
    </xf>
    <xf numFmtId="49" fontId="60" fillId="0" borderId="109" xfId="6" applyNumberFormat="1" applyFont="1" applyBorder="1" applyAlignment="1">
      <alignment horizontal="center" vertical="center"/>
    </xf>
    <xf numFmtId="165" fontId="60" fillId="0" borderId="109" xfId="6" applyNumberFormat="1" applyFont="1" applyBorder="1" applyAlignment="1">
      <alignment vertical="center"/>
    </xf>
    <xf numFmtId="0" fontId="60" fillId="0" borderId="109" xfId="6" applyFont="1" applyBorder="1"/>
    <xf numFmtId="49" fontId="60" fillId="0" borderId="109" xfId="6" applyNumberFormat="1" applyFont="1" applyBorder="1" applyAlignment="1">
      <alignment horizontal="center"/>
    </xf>
    <xf numFmtId="0" fontId="59" fillId="0" borderId="109" xfId="6" applyFont="1" applyBorder="1"/>
    <xf numFmtId="165" fontId="59" fillId="4" borderId="109" xfId="6" applyNumberFormat="1" applyFont="1" applyFill="1" applyBorder="1" applyAlignment="1">
      <alignment vertical="center"/>
    </xf>
    <xf numFmtId="0" fontId="59" fillId="0" borderId="110" xfId="6" applyFont="1" applyBorder="1"/>
    <xf numFmtId="49" fontId="59" fillId="0" borderId="110" xfId="6" applyNumberFormat="1" applyFont="1" applyBorder="1" applyAlignment="1">
      <alignment horizontal="center" vertical="center"/>
    </xf>
    <xf numFmtId="165" fontId="59" fillId="4" borderId="110" xfId="6" applyNumberFormat="1" applyFont="1" applyFill="1" applyBorder="1" applyAlignment="1">
      <alignment vertical="center"/>
    </xf>
    <xf numFmtId="49" fontId="59" fillId="0" borderId="109" xfId="6" applyNumberFormat="1" applyFont="1" applyBorder="1" applyAlignment="1">
      <alignment horizontal="center"/>
    </xf>
    <xf numFmtId="165" fontId="59" fillId="4" borderId="109" xfId="6" applyNumberFormat="1" applyFont="1" applyFill="1" applyBorder="1"/>
    <xf numFmtId="165" fontId="0" fillId="0" borderId="0" xfId="0" applyNumberFormat="1" applyFill="1"/>
    <xf numFmtId="0" fontId="43" fillId="0" borderId="2" xfId="0" applyFont="1" applyBorder="1" applyAlignment="1">
      <alignment horizontal="center" vertical="center"/>
    </xf>
    <xf numFmtId="171" fontId="43" fillId="0" borderId="2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Border="1"/>
    <xf numFmtId="49" fontId="10" fillId="0" borderId="0" xfId="3" applyNumberFormat="1" applyFont="1" applyAlignment="1">
      <alignment horizontal="left" vertical="center"/>
    </xf>
    <xf numFmtId="165" fontId="0" fillId="0" borderId="95" xfId="0" applyNumberFormat="1" applyFill="1" applyBorder="1"/>
    <xf numFmtId="165" fontId="0" fillId="0" borderId="7" xfId="0" applyNumberFormat="1" applyFill="1" applyBorder="1"/>
    <xf numFmtId="165" fontId="0" fillId="0" borderId="34" xfId="0" applyNumberFormat="1" applyFill="1" applyBorder="1"/>
    <xf numFmtId="165" fontId="0" fillId="0" borderId="94" xfId="0" applyNumberFormat="1" applyFill="1" applyBorder="1"/>
    <xf numFmtId="165" fontId="0" fillId="0" borderId="4" xfId="0" applyNumberFormat="1" applyFill="1" applyBorder="1"/>
    <xf numFmtId="165" fontId="0" fillId="0" borderId="97" xfId="0" applyNumberFormat="1" applyFill="1" applyBorder="1"/>
    <xf numFmtId="165" fontId="52" fillId="0" borderId="95" xfId="0" applyNumberFormat="1" applyFont="1" applyFill="1" applyBorder="1"/>
    <xf numFmtId="165" fontId="0" fillId="0" borderId="111" xfId="0" applyNumberFormat="1" applyFill="1" applyBorder="1"/>
    <xf numFmtId="165" fontId="0" fillId="0" borderId="100" xfId="0" applyNumberFormat="1" applyFill="1" applyBorder="1"/>
    <xf numFmtId="0" fontId="0" fillId="0" borderId="0" xfId="0" applyAlignment="1">
      <alignment horizontal="right"/>
    </xf>
    <xf numFmtId="165" fontId="18" fillId="0" borderId="24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42" fillId="0" borderId="77" xfId="0" applyFont="1" applyBorder="1" applyAlignment="1">
      <alignment vertical="center"/>
    </xf>
    <xf numFmtId="0" fontId="42" fillId="0" borderId="78" xfId="0" applyFont="1" applyBorder="1" applyAlignment="1">
      <alignment vertical="center"/>
    </xf>
    <xf numFmtId="0" fontId="40" fillId="0" borderId="59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1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171" fontId="39" fillId="0" borderId="1" xfId="0" applyNumberFormat="1" applyFont="1" applyFill="1" applyBorder="1" applyAlignment="1">
      <alignment vertical="center"/>
    </xf>
    <xf numFmtId="171" fontId="39" fillId="0" borderId="19" xfId="0" applyNumberFormat="1" applyFont="1" applyFill="1" applyBorder="1" applyAlignment="1">
      <alignment vertical="center"/>
    </xf>
    <xf numFmtId="171" fontId="41" fillId="0" borderId="34" xfId="0" applyNumberFormat="1" applyFont="1" applyFill="1" applyBorder="1" applyAlignment="1">
      <alignment vertical="center"/>
    </xf>
    <xf numFmtId="171" fontId="43" fillId="0" borderId="1" xfId="0" applyNumberFormat="1" applyFont="1" applyFill="1" applyBorder="1" applyAlignment="1">
      <alignment vertical="center"/>
    </xf>
    <xf numFmtId="171" fontId="39" fillId="0" borderId="34" xfId="0" applyNumberFormat="1" applyFont="1" applyFill="1" applyBorder="1" applyAlignment="1">
      <alignment vertical="center"/>
    </xf>
    <xf numFmtId="171" fontId="39" fillId="0" borderId="2" xfId="0" applyNumberFormat="1" applyFont="1" applyFill="1" applyBorder="1" applyAlignment="1">
      <alignment vertical="center"/>
    </xf>
    <xf numFmtId="171" fontId="39" fillId="0" borderId="55" xfId="0" applyNumberFormat="1" applyFont="1" applyFill="1" applyBorder="1" applyAlignment="1">
      <alignment vertical="center"/>
    </xf>
    <xf numFmtId="165" fontId="1" fillId="0" borderId="0" xfId="0" applyNumberFormat="1" applyFont="1"/>
    <xf numFmtId="165" fontId="15" fillId="0" borderId="0" xfId="0" applyNumberFormat="1" applyFont="1" applyAlignment="1">
      <alignment horizontal="right"/>
    </xf>
    <xf numFmtId="0" fontId="57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1" xfId="0" applyFont="1" applyFill="1" applyBorder="1" applyAlignment="1">
      <alignment horizontal="center" vertical="center"/>
    </xf>
    <xf numFmtId="0" fontId="60" fillId="0" borderId="1" xfId="0" applyFont="1" applyFill="1" applyBorder="1"/>
    <xf numFmtId="10" fontId="0" fillId="0" borderId="1" xfId="7" applyNumberFormat="1" applyFont="1" applyFill="1" applyBorder="1"/>
    <xf numFmtId="164" fontId="0" fillId="0" borderId="1" xfId="0" applyNumberFormat="1" applyBorder="1" applyAlignment="1">
      <alignment wrapText="1"/>
    </xf>
    <xf numFmtId="168" fontId="1" fillId="0" borderId="1" xfId="0" applyNumberFormat="1" applyFont="1" applyFill="1" applyBorder="1"/>
    <xf numFmtId="168" fontId="0" fillId="0" borderId="1" xfId="0" applyNumberFormat="1" applyBorder="1"/>
    <xf numFmtId="168" fontId="1" fillId="0" borderId="1" xfId="0" applyNumberFormat="1" applyFont="1" applyBorder="1"/>
    <xf numFmtId="168" fontId="3" fillId="0" borderId="1" xfId="0" applyNumberFormat="1" applyFont="1" applyBorder="1"/>
    <xf numFmtId="168" fontId="4" fillId="0" borderId="1" xfId="0" applyNumberFormat="1" applyFont="1" applyBorder="1"/>
    <xf numFmtId="168" fontId="3" fillId="0" borderId="1" xfId="0" applyNumberFormat="1" applyFont="1" applyFill="1" applyBorder="1"/>
    <xf numFmtId="168" fontId="4" fillId="0" borderId="1" xfId="0" applyNumberFormat="1" applyFont="1" applyFill="1" applyBorder="1"/>
    <xf numFmtId="0" fontId="10" fillId="0" borderId="0" xfId="3" applyFont="1" applyBorder="1" applyAlignment="1">
      <alignment horizontal="left" vertical="center"/>
    </xf>
    <xf numFmtId="0" fontId="62" fillId="0" borderId="1" xfId="0" applyFont="1" applyFill="1" applyBorder="1"/>
    <xf numFmtId="165" fontId="60" fillId="0" borderId="1" xfId="0" applyNumberFormat="1" applyFont="1" applyFill="1" applyBorder="1"/>
    <xf numFmtId="10" fontId="0" fillId="0" borderId="1" xfId="0" applyNumberFormat="1" applyBorder="1"/>
    <xf numFmtId="0" fontId="25" fillId="0" borderId="0" xfId="0" applyFont="1" applyAlignment="1">
      <alignment horizontal="center"/>
    </xf>
    <xf numFmtId="165" fontId="0" fillId="0" borderId="2" xfId="0" applyNumberFormat="1" applyFill="1" applyBorder="1"/>
    <xf numFmtId="3" fontId="5" fillId="0" borderId="0" xfId="0" applyNumberFormat="1" applyFont="1"/>
    <xf numFmtId="165" fontId="15" fillId="0" borderId="3" xfId="0" applyNumberFormat="1" applyFont="1" applyFill="1" applyBorder="1"/>
    <xf numFmtId="165" fontId="23" fillId="0" borderId="0" xfId="0" applyNumberFormat="1" applyFont="1" applyFill="1" applyBorder="1" applyAlignment="1">
      <alignment horizontal="right" vertical="center" wrapText="1"/>
    </xf>
    <xf numFmtId="0" fontId="0" fillId="0" borderId="3" xfId="0" applyBorder="1"/>
    <xf numFmtId="0" fontId="1" fillId="0" borderId="3" xfId="0" applyFont="1" applyBorder="1"/>
    <xf numFmtId="0" fontId="58" fillId="0" borderId="0" xfId="6" applyFont="1"/>
    <xf numFmtId="0" fontId="59" fillId="0" borderId="1" xfId="6" applyFont="1" applyBorder="1"/>
    <xf numFmtId="49" fontId="59" fillId="0" borderId="1" xfId="6" applyNumberFormat="1" applyFont="1" applyBorder="1" applyAlignment="1">
      <alignment horizontal="center" vertical="center"/>
    </xf>
    <xf numFmtId="165" fontId="59" fillId="0" borderId="1" xfId="6" applyNumberFormat="1" applyFont="1" applyBorder="1" applyAlignment="1">
      <alignment vertical="center"/>
    </xf>
    <xf numFmtId="165" fontId="60" fillId="0" borderId="109" xfId="6" applyNumberFormat="1" applyFont="1" applyFill="1" applyBorder="1" applyAlignment="1">
      <alignment vertical="center"/>
    </xf>
    <xf numFmtId="165" fontId="60" fillId="0" borderId="109" xfId="6" applyNumberFormat="1" applyFont="1" applyFill="1" applyBorder="1" applyAlignment="1">
      <alignment horizontal="right"/>
    </xf>
    <xf numFmtId="165" fontId="60" fillId="0" borderId="109" xfId="6" applyNumberFormat="1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165" fontId="23" fillId="0" borderId="1" xfId="0" applyNumberFormat="1" applyFont="1" applyBorder="1" applyAlignment="1">
      <alignment vertical="center" wrapText="1"/>
    </xf>
    <xf numFmtId="165" fontId="23" fillId="0" borderId="1" xfId="0" applyNumberFormat="1" applyFont="1" applyBorder="1" applyAlignment="1">
      <alignment horizontal="right" vertical="center" wrapText="1"/>
    </xf>
    <xf numFmtId="165" fontId="24" fillId="0" borderId="1" xfId="0" applyNumberFormat="1" applyFont="1" applyBorder="1" applyAlignment="1">
      <alignment vertical="center" wrapText="1"/>
    </xf>
    <xf numFmtId="165" fontId="24" fillId="0" borderId="1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165" fontId="23" fillId="0" borderId="1" xfId="0" applyNumberFormat="1" applyFont="1" applyBorder="1" applyAlignment="1">
      <alignment horizontal="center"/>
    </xf>
    <xf numFmtId="165" fontId="24" fillId="0" borderId="1" xfId="0" applyNumberFormat="1" applyFont="1" applyBorder="1"/>
    <xf numFmtId="168" fontId="60" fillId="0" borderId="1" xfId="0" applyNumberFormat="1" applyFont="1" applyBorder="1"/>
    <xf numFmtId="0" fontId="61" fillId="0" borderId="1" xfId="0" applyFont="1" applyBorder="1" applyAlignment="1">
      <alignment wrapText="1"/>
    </xf>
    <xf numFmtId="0" fontId="60" fillId="0" borderId="1" xfId="0" applyFont="1" applyBorder="1"/>
    <xf numFmtId="0" fontId="0" fillId="0" borderId="1" xfId="0" applyBorder="1" applyAlignment="1">
      <alignment horizontal="left"/>
    </xf>
    <xf numFmtId="0" fontId="61" fillId="0" borderId="1" xfId="0" applyFont="1" applyBorder="1"/>
    <xf numFmtId="0" fontId="6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/>
    <xf numFmtId="0" fontId="0" fillId="0" borderId="0" xfId="0" applyAlignment="1">
      <alignment horizontal="center"/>
    </xf>
    <xf numFmtId="165" fontId="15" fillId="0" borderId="20" xfId="0" applyNumberFormat="1" applyFont="1" applyFill="1" applyBorder="1"/>
    <xf numFmtId="165" fontId="15" fillId="0" borderId="27" xfId="0" applyNumberFormat="1" applyFont="1" applyFill="1" applyBorder="1"/>
    <xf numFmtId="0" fontId="33" fillId="0" borderId="0" xfId="0" applyFont="1" applyBorder="1"/>
    <xf numFmtId="0" fontId="7" fillId="0" borderId="0" xfId="0" applyFont="1" applyBorder="1"/>
    <xf numFmtId="0" fontId="34" fillId="0" borderId="0" xfId="0" applyFont="1" applyBorder="1"/>
    <xf numFmtId="49" fontId="34" fillId="0" borderId="0" xfId="0" applyNumberFormat="1" applyFont="1" applyBorder="1"/>
    <xf numFmtId="0" fontId="0" fillId="0" borderId="0" xfId="0" applyBorder="1" applyAlignment="1">
      <alignment horizontal="right"/>
    </xf>
    <xf numFmtId="0" fontId="31" fillId="0" borderId="0" xfId="0" applyFont="1" applyBorder="1" applyAlignment="1">
      <alignment horizontal="right"/>
    </xf>
    <xf numFmtId="166" fontId="31" fillId="0" borderId="0" xfId="0" applyNumberFormat="1" applyFont="1" applyBorder="1"/>
    <xf numFmtId="0" fontId="35" fillId="0" borderId="0" xfId="0" applyFont="1" applyBorder="1"/>
    <xf numFmtId="166" fontId="35" fillId="0" borderId="0" xfId="0" applyNumberFormat="1" applyFont="1" applyBorder="1"/>
    <xf numFmtId="0" fontId="35" fillId="0" borderId="0" xfId="0" applyFont="1" applyBorder="1" applyAlignment="1">
      <alignment horizontal="right"/>
    </xf>
    <xf numFmtId="166" fontId="36" fillId="0" borderId="0" xfId="0" applyNumberFormat="1" applyFont="1" applyBorder="1"/>
    <xf numFmtId="0" fontId="1" fillId="0" borderId="0" xfId="0" applyFont="1" applyBorder="1"/>
    <xf numFmtId="166" fontId="7" fillId="0" borderId="0" xfId="0" applyNumberFormat="1" applyFont="1" applyBorder="1"/>
    <xf numFmtId="171" fontId="39" fillId="0" borderId="1" xfId="0" applyNumberFormat="1" applyFont="1" applyBorder="1" applyAlignment="1">
      <alignment horizontal="left" vertical="center"/>
    </xf>
    <xf numFmtId="171" fontId="39" fillId="0" borderId="19" xfId="0" applyNumberFormat="1" applyFont="1" applyBorder="1" applyAlignment="1">
      <alignment horizontal="center" vertical="center"/>
    </xf>
    <xf numFmtId="171" fontId="40" fillId="0" borderId="2" xfId="0" applyNumberFormat="1" applyFont="1" applyBorder="1" applyAlignment="1">
      <alignment horizontal="left" vertical="center"/>
    </xf>
    <xf numFmtId="171" fontId="40" fillId="0" borderId="30" xfId="0" applyNumberFormat="1" applyFont="1" applyBorder="1" applyAlignment="1">
      <alignment horizontal="left" vertical="center"/>
    </xf>
    <xf numFmtId="171" fontId="41" fillId="0" borderId="30" xfId="0" applyNumberFormat="1" applyFont="1" applyBorder="1" applyAlignment="1">
      <alignment vertical="center"/>
    </xf>
    <xf numFmtId="171" fontId="0" fillId="0" borderId="0" xfId="0" applyNumberFormat="1" applyFont="1"/>
    <xf numFmtId="171" fontId="0" fillId="0" borderId="0" xfId="0" applyNumberFormat="1" applyFont="1" applyBorder="1"/>
    <xf numFmtId="171" fontId="0" fillId="0" borderId="79" xfId="0" applyNumberFormat="1" applyFont="1" applyBorder="1"/>
    <xf numFmtId="171" fontId="0" fillId="0" borderId="13" xfId="0" applyNumberFormat="1" applyFont="1" applyBorder="1"/>
    <xf numFmtId="171" fontId="0" fillId="0" borderId="0" xfId="0" applyNumberFormat="1"/>
    <xf numFmtId="171" fontId="45" fillId="0" borderId="0" xfId="0" applyNumberFormat="1" applyFont="1"/>
    <xf numFmtId="171" fontId="42" fillId="0" borderId="0" xfId="0" applyNumberFormat="1" applyFont="1"/>
    <xf numFmtId="171" fontId="0" fillId="0" borderId="30" xfId="0" applyNumberFormat="1" applyFont="1" applyBorder="1"/>
    <xf numFmtId="171" fontId="45" fillId="0" borderId="30" xfId="0" applyNumberFormat="1" applyFont="1" applyBorder="1"/>
    <xf numFmtId="43" fontId="0" fillId="0" borderId="0" xfId="0" applyNumberFormat="1"/>
    <xf numFmtId="44" fontId="0" fillId="0" borderId="0" xfId="0" applyNumberForma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3" fillId="0" borderId="4" xfId="0" applyFont="1" applyFill="1" applyBorder="1"/>
    <xf numFmtId="0" fontId="1" fillId="0" borderId="4" xfId="0" applyFont="1" applyFill="1" applyBorder="1"/>
    <xf numFmtId="0" fontId="0" fillId="0" borderId="4" xfId="0" applyFont="1" applyFill="1" applyBorder="1"/>
    <xf numFmtId="0" fontId="1" fillId="0" borderId="4" xfId="0" applyFont="1" applyFill="1" applyBorder="1" applyAlignment="1">
      <alignment horizontal="right"/>
    </xf>
    <xf numFmtId="0" fontId="4" fillId="0" borderId="4" xfId="0" applyFont="1" applyFill="1" applyBorder="1"/>
    <xf numFmtId="0" fontId="0" fillId="0" borderId="4" xfId="0" applyFill="1" applyBorder="1"/>
    <xf numFmtId="0" fontId="4" fillId="0" borderId="4" xfId="0" applyFont="1" applyFill="1" applyBorder="1" applyAlignment="1">
      <alignment horizontal="right"/>
    </xf>
    <xf numFmtId="165" fontId="15" fillId="0" borderId="1" xfId="0" applyNumberFormat="1" applyFont="1" applyFill="1" applyBorder="1"/>
    <xf numFmtId="168" fontId="15" fillId="0" borderId="1" xfId="0" applyNumberFormat="1" applyFont="1" applyFill="1" applyBorder="1"/>
    <xf numFmtId="168" fontId="5" fillId="0" borderId="17" xfId="0" applyNumberFormat="1" applyFont="1" applyFill="1" applyBorder="1"/>
    <xf numFmtId="165" fontId="15" fillId="0" borderId="19" xfId="0" applyNumberFormat="1" applyFont="1" applyFill="1" applyBorder="1"/>
    <xf numFmtId="168" fontId="15" fillId="0" borderId="19" xfId="0" applyNumberFormat="1" applyFont="1" applyFill="1" applyBorder="1"/>
    <xf numFmtId="168" fontId="5" fillId="0" borderId="21" xfId="0" applyNumberFormat="1" applyFont="1" applyFill="1" applyBorder="1"/>
    <xf numFmtId="165" fontId="18" fillId="0" borderId="23" xfId="0" applyNumberFormat="1" applyFont="1" applyFill="1" applyBorder="1" applyAlignment="1">
      <alignment horizontal="right"/>
    </xf>
    <xf numFmtId="168" fontId="18" fillId="0" borderId="23" xfId="0" applyNumberFormat="1" applyFont="1" applyFill="1" applyBorder="1" applyAlignment="1">
      <alignment horizontal="right"/>
    </xf>
    <xf numFmtId="168" fontId="18" fillId="0" borderId="25" xfId="0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>
      <alignment horizontal="right"/>
    </xf>
    <xf numFmtId="165" fontId="15" fillId="0" borderId="2" xfId="0" applyNumberFormat="1" applyFont="1" applyFill="1" applyBorder="1"/>
    <xf numFmtId="168" fontId="15" fillId="0" borderId="2" xfId="0" applyNumberFormat="1" applyFont="1" applyFill="1" applyBorder="1"/>
    <xf numFmtId="168" fontId="5" fillId="0" borderId="28" xfId="0" applyNumberFormat="1" applyFont="1" applyFill="1" applyBorder="1"/>
    <xf numFmtId="165" fontId="18" fillId="0" borderId="30" xfId="0" applyNumberFormat="1" applyFont="1" applyFill="1" applyBorder="1"/>
    <xf numFmtId="168" fontId="18" fillId="0" borderId="30" xfId="0" applyNumberFormat="1" applyFont="1" applyFill="1" applyBorder="1"/>
    <xf numFmtId="165" fontId="18" fillId="0" borderId="31" xfId="0" applyNumberFormat="1" applyFont="1" applyFill="1" applyBorder="1"/>
    <xf numFmtId="168" fontId="18" fillId="0" borderId="32" xfId="0" applyNumberFormat="1" applyFont="1" applyFill="1" applyBorder="1"/>
    <xf numFmtId="165" fontId="23" fillId="0" borderId="1" xfId="0" applyNumberFormat="1" applyFont="1" applyFill="1" applyBorder="1" applyAlignment="1">
      <alignment vertical="center" wrapText="1"/>
    </xf>
    <xf numFmtId="165" fontId="23" fillId="0" borderId="1" xfId="0" applyNumberFormat="1" applyFont="1" applyFill="1" applyBorder="1" applyAlignment="1">
      <alignment horizontal="right" vertical="center" wrapText="1"/>
    </xf>
    <xf numFmtId="0" fontId="0" fillId="0" borderId="114" xfId="0" applyBorder="1" applyAlignment="1"/>
    <xf numFmtId="0" fontId="0" fillId="0" borderId="0" xfId="0" applyBorder="1" applyAlignment="1"/>
    <xf numFmtId="0" fontId="0" fillId="0" borderId="79" xfId="0" applyBorder="1" applyAlignment="1"/>
    <xf numFmtId="165" fontId="0" fillId="0" borderId="28" xfId="2" applyNumberFormat="1" applyFont="1" applyBorder="1"/>
    <xf numFmtId="0" fontId="29" fillId="0" borderId="1" xfId="0" applyFont="1" applyBorder="1"/>
    <xf numFmtId="0" fontId="29" fillId="0" borderId="34" xfId="0" applyFont="1" applyBorder="1"/>
    <xf numFmtId="0" fontId="29" fillId="0" borderId="33" xfId="0" applyFont="1" applyBorder="1"/>
    <xf numFmtId="0" fontId="1" fillId="0" borderId="29" xfId="0" applyFont="1" applyBorder="1"/>
    <xf numFmtId="165" fontId="1" fillId="0" borderId="32" xfId="0" applyNumberFormat="1" applyFont="1" applyBorder="1"/>
    <xf numFmtId="43" fontId="0" fillId="0" borderId="1" xfId="0" applyNumberFormat="1" applyBorder="1"/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5" fontId="22" fillId="0" borderId="76" xfId="0" applyNumberFormat="1" applyFont="1" applyBorder="1"/>
    <xf numFmtId="165" fontId="17" fillId="0" borderId="3" xfId="0" applyNumberFormat="1" applyFont="1" applyBorder="1"/>
    <xf numFmtId="165" fontId="17" fillId="0" borderId="51" xfId="0" applyNumberFormat="1" applyFont="1" applyBorder="1"/>
    <xf numFmtId="165" fontId="22" fillId="0" borderId="116" xfId="0" applyNumberFormat="1" applyFont="1" applyBorder="1"/>
    <xf numFmtId="165" fontId="22" fillId="0" borderId="3" xfId="0" applyNumberFormat="1" applyFont="1" applyBorder="1"/>
    <xf numFmtId="165" fontId="22" fillId="0" borderId="20" xfId="0" applyNumberFormat="1" applyFont="1" applyBorder="1"/>
    <xf numFmtId="0" fontId="22" fillId="0" borderId="117" xfId="0" applyFont="1" applyBorder="1" applyAlignment="1">
      <alignment horizontal="center" vertical="center" wrapText="1"/>
    </xf>
    <xf numFmtId="9" fontId="17" fillId="0" borderId="118" xfId="0" applyNumberFormat="1" applyFont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5" fillId="0" borderId="0" xfId="0" applyFont="1" applyAlignment="1">
      <alignment vertical="center" wrapText="1"/>
    </xf>
    <xf numFmtId="3" fontId="65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168" fontId="5" fillId="0" borderId="1" xfId="0" applyNumberFormat="1" applyFont="1" applyBorder="1"/>
    <xf numFmtId="0" fontId="71" fillId="0" borderId="0" xfId="0" applyFont="1"/>
    <xf numFmtId="0" fontId="71" fillId="0" borderId="1" xfId="0" applyFont="1" applyBorder="1"/>
    <xf numFmtId="168" fontId="71" fillId="0" borderId="1" xfId="0" applyNumberFormat="1" applyFont="1" applyBorder="1"/>
    <xf numFmtId="49" fontId="0" fillId="0" borderId="1" xfId="0" applyNumberFormat="1" applyBorder="1"/>
    <xf numFmtId="168" fontId="0" fillId="0" borderId="1" xfId="0" applyNumberFormat="1" applyBorder="1" applyAlignment="1">
      <alignment horizontal="right"/>
    </xf>
    <xf numFmtId="169" fontId="0" fillId="0" borderId="1" xfId="0" applyNumberFormat="1" applyBorder="1"/>
    <xf numFmtId="49" fontId="1" fillId="0" borderId="1" xfId="0" applyNumberFormat="1" applyFont="1" applyBorder="1"/>
    <xf numFmtId="168" fontId="1" fillId="0" borderId="1" xfId="0" applyNumberFormat="1" applyFont="1" applyBorder="1" applyAlignment="1">
      <alignment horizontal="right"/>
    </xf>
    <xf numFmtId="49" fontId="4" fillId="0" borderId="1" xfId="0" applyNumberFormat="1" applyFont="1" applyBorder="1"/>
    <xf numFmtId="49" fontId="5" fillId="0" borderId="1" xfId="0" applyNumberFormat="1" applyFont="1" applyBorder="1"/>
    <xf numFmtId="0" fontId="1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0" fontId="1" fillId="0" borderId="0" xfId="0" applyFont="1" applyFill="1"/>
    <xf numFmtId="3" fontId="0" fillId="0" borderId="1" xfId="0" applyNumberFormat="1" applyFill="1" applyBorder="1"/>
    <xf numFmtId="3" fontId="0" fillId="0" borderId="0" xfId="0" applyNumberFormat="1" applyFill="1"/>
    <xf numFmtId="0" fontId="74" fillId="0" borderId="1" xfId="0" applyFont="1" applyBorder="1" applyAlignment="1">
      <alignment wrapText="1"/>
    </xf>
    <xf numFmtId="0" fontId="74" fillId="0" borderId="1" xfId="0" applyFont="1" applyBorder="1" applyAlignment="1">
      <alignment horizontal="center" wrapText="1"/>
    </xf>
    <xf numFmtId="0" fontId="75" fillId="0" borderId="1" xfId="0" applyFont="1" applyBorder="1" applyAlignment="1">
      <alignment horizontal="center"/>
    </xf>
    <xf numFmtId="0" fontId="76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8" fillId="0" borderId="1" xfId="0" applyFont="1" applyBorder="1" applyAlignment="1">
      <alignment horizontal="center" wrapText="1"/>
    </xf>
    <xf numFmtId="0" fontId="78" fillId="0" borderId="1" xfId="0" applyFont="1" applyBorder="1"/>
    <xf numFmtId="0" fontId="81" fillId="0" borderId="1" xfId="0" applyFont="1" applyBorder="1" applyAlignment="1">
      <alignment wrapText="1"/>
    </xf>
    <xf numFmtId="0" fontId="81" fillId="0" borderId="1" xfId="0" applyFont="1" applyBorder="1" applyAlignment="1">
      <alignment horizontal="center" wrapText="1"/>
    </xf>
    <xf numFmtId="0" fontId="78" fillId="0" borderId="1" xfId="0" applyFont="1" applyBorder="1" applyAlignment="1">
      <alignment horizontal="center"/>
    </xf>
    <xf numFmtId="0" fontId="82" fillId="0" borderId="1" xfId="0" applyFont="1" applyBorder="1" applyAlignment="1">
      <alignment wrapText="1"/>
    </xf>
    <xf numFmtId="0" fontId="82" fillId="0" borderId="1" xfId="0" applyFont="1" applyBorder="1"/>
    <xf numFmtId="0" fontId="8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10" fontId="0" fillId="0" borderId="1" xfId="7" applyNumberFormat="1" applyFont="1" applyBorder="1"/>
    <xf numFmtId="0" fontId="2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165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165" fontId="24" fillId="0" borderId="1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 vertical="top" wrapText="1"/>
    </xf>
    <xf numFmtId="168" fontId="23" fillId="0" borderId="1" xfId="0" applyNumberFormat="1" applyFont="1" applyBorder="1" applyAlignment="1">
      <alignment horizontal="right" vertical="top" wrapText="1"/>
    </xf>
    <xf numFmtId="168" fontId="24" fillId="0" borderId="1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3" fontId="23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horizontal="left" vertical="top" wrapText="1"/>
    </xf>
    <xf numFmtId="3" fontId="24" fillId="0" borderId="0" xfId="0" applyNumberFormat="1" applyFont="1" applyAlignment="1">
      <alignment horizontal="right" vertical="top" wrapText="1"/>
    </xf>
    <xf numFmtId="0" fontId="84" fillId="0" borderId="0" xfId="0" applyFont="1" applyFill="1"/>
    <xf numFmtId="0" fontId="84" fillId="0" borderId="0" xfId="0" applyFont="1"/>
    <xf numFmtId="0" fontId="24" fillId="0" borderId="1" xfId="0" applyFont="1" applyFill="1" applyBorder="1" applyAlignment="1">
      <alignment horizontal="center" vertical="top" wrapText="1"/>
    </xf>
    <xf numFmtId="0" fontId="84" fillId="0" borderId="1" xfId="0" applyFont="1" applyFill="1" applyBorder="1"/>
    <xf numFmtId="0" fontId="23" fillId="0" borderId="1" xfId="0" applyFont="1" applyFill="1" applyBorder="1" applyAlignment="1">
      <alignment horizontal="left" vertical="top" wrapText="1"/>
    </xf>
    <xf numFmtId="168" fontId="23" fillId="0" borderId="1" xfId="0" applyNumberFormat="1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left" vertical="top" wrapText="1"/>
    </xf>
    <xf numFmtId="168" fontId="24" fillId="0" borderId="1" xfId="0" applyNumberFormat="1" applyFont="1" applyFill="1" applyBorder="1" applyAlignment="1">
      <alignment horizontal="right" vertical="top" wrapText="1"/>
    </xf>
    <xf numFmtId="3" fontId="23" fillId="0" borderId="1" xfId="0" applyNumberFormat="1" applyFont="1" applyFill="1" applyBorder="1" applyAlignment="1">
      <alignment horizontal="right" vertical="top" wrapText="1"/>
    </xf>
    <xf numFmtId="3" fontId="24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165" fontId="34" fillId="0" borderId="1" xfId="0" applyNumberFormat="1" applyFont="1" applyBorder="1"/>
    <xf numFmtId="10" fontId="34" fillId="0" borderId="1" xfId="7" applyNumberFormat="1" applyFont="1" applyBorder="1"/>
    <xf numFmtId="165" fontId="30" fillId="0" borderId="1" xfId="0" applyNumberFormat="1" applyFont="1" applyBorder="1"/>
    <xf numFmtId="168" fontId="78" fillId="0" borderId="1" xfId="0" applyNumberFormat="1" applyFont="1" applyBorder="1"/>
    <xf numFmtId="168" fontId="78" fillId="0" borderId="1" xfId="0" applyNumberFormat="1" applyFont="1" applyBorder="1" applyAlignment="1">
      <alignment wrapText="1"/>
    </xf>
    <xf numFmtId="0" fontId="83" fillId="0" borderId="0" xfId="0" applyFont="1"/>
    <xf numFmtId="168" fontId="78" fillId="0" borderId="1" xfId="0" applyNumberFormat="1" applyFont="1" applyBorder="1" applyAlignment="1">
      <alignment horizontal="right" wrapText="1"/>
    </xf>
    <xf numFmtId="168" fontId="78" fillId="0" borderId="1" xfId="0" applyNumberFormat="1" applyFont="1" applyBorder="1" applyAlignment="1">
      <alignment horizontal="right"/>
    </xf>
    <xf numFmtId="0" fontId="84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2" fillId="0" borderId="6" xfId="3" applyFont="1" applyBorder="1" applyAlignment="1">
      <alignment horizontal="right" vertical="center"/>
    </xf>
    <xf numFmtId="0" fontId="13" fillId="0" borderId="0" xfId="3" applyFont="1" applyBorder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167" fontId="14" fillId="0" borderId="0" xfId="0" applyNumberFormat="1" applyFont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3" fontId="24" fillId="0" borderId="3" xfId="0" applyNumberFormat="1" applyFont="1" applyBorder="1" applyAlignment="1">
      <alignment horizontal="left" vertical="center"/>
    </xf>
    <xf numFmtId="3" fontId="24" fillId="0" borderId="4" xfId="0" applyNumberFormat="1" applyFont="1" applyBorder="1" applyAlignment="1">
      <alignment horizontal="left" vertical="center"/>
    </xf>
    <xf numFmtId="3" fontId="24" fillId="0" borderId="0" xfId="0" applyNumberFormat="1" applyFont="1" applyAlignment="1">
      <alignment horizontal="center" wrapText="1"/>
    </xf>
    <xf numFmtId="3" fontId="26" fillId="0" borderId="6" xfId="0" applyNumberFormat="1" applyFont="1" applyBorder="1" applyAlignment="1">
      <alignment horizontal="right"/>
    </xf>
    <xf numFmtId="3" fontId="27" fillId="0" borderId="33" xfId="0" applyNumberFormat="1" applyFont="1" applyBorder="1" applyAlignment="1">
      <alignment horizontal="center" vertical="center" wrapText="1"/>
    </xf>
    <xf numFmtId="3" fontId="27" fillId="0" borderId="34" xfId="0" applyNumberFormat="1" applyFont="1" applyBorder="1" applyAlignment="1">
      <alignment horizontal="center" vertical="center" wrapText="1"/>
    </xf>
    <xf numFmtId="3" fontId="27" fillId="0" borderId="61" xfId="0" applyNumberFormat="1" applyFont="1" applyBorder="1" applyAlignment="1">
      <alignment horizontal="center" vertical="center" wrapText="1"/>
    </xf>
    <xf numFmtId="3" fontId="27" fillId="0" borderId="63" xfId="0" applyNumberFormat="1" applyFont="1" applyBorder="1" applyAlignment="1">
      <alignment horizontal="center" vertical="center" wrapText="1"/>
    </xf>
    <xf numFmtId="3" fontId="27" fillId="0" borderId="51" xfId="0" applyNumberFormat="1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wrapText="1"/>
    </xf>
    <xf numFmtId="3" fontId="28" fillId="0" borderId="33" xfId="0" applyNumberFormat="1" applyFont="1" applyBorder="1" applyAlignment="1">
      <alignment horizontal="center" vertical="center"/>
    </xf>
    <xf numFmtId="3" fontId="28" fillId="0" borderId="34" xfId="0" applyNumberFormat="1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left" vertical="center"/>
    </xf>
    <xf numFmtId="3" fontId="23" fillId="0" borderId="4" xfId="0" applyNumberFormat="1" applyFont="1" applyBorder="1" applyAlignment="1">
      <alignment horizontal="left" vertical="center"/>
    </xf>
    <xf numFmtId="3" fontId="24" fillId="0" borderId="3" xfId="0" applyNumberFormat="1" applyFont="1" applyBorder="1" applyAlignment="1">
      <alignment horizontal="left" vertical="center" wrapText="1"/>
    </xf>
    <xf numFmtId="3" fontId="24" fillId="0" borderId="4" xfId="0" applyNumberFormat="1" applyFont="1" applyBorder="1" applyAlignment="1">
      <alignment horizontal="left" vertical="center" wrapText="1"/>
    </xf>
    <xf numFmtId="3" fontId="23" fillId="0" borderId="3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0" fontId="5" fillId="0" borderId="16" xfId="0" applyFont="1" applyBorder="1" applyAlignment="1"/>
    <xf numFmtId="0" fontId="5" fillId="0" borderId="1" xfId="0" applyFont="1" applyBorder="1" applyAlignment="1"/>
    <xf numFmtId="0" fontId="0" fillId="0" borderId="40" xfId="0" applyBorder="1" applyAlignment="1"/>
    <xf numFmtId="0" fontId="0" fillId="0" borderId="42" xfId="0" applyBorder="1" applyAlignment="1"/>
    <xf numFmtId="3" fontId="24" fillId="0" borderId="3" xfId="0" applyNumberFormat="1" applyFont="1" applyBorder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3" fontId="24" fillId="2" borderId="4" xfId="0" applyNumberFormat="1" applyFont="1" applyFill="1" applyBorder="1" applyAlignment="1">
      <alignment horizontal="center" vertical="center"/>
    </xf>
    <xf numFmtId="0" fontId="1" fillId="0" borderId="77" xfId="0" applyFont="1" applyBorder="1" applyAlignment="1"/>
    <xf numFmtId="0" fontId="1" fillId="0" borderId="115" xfId="0" applyFont="1" applyBorder="1" applyAlignment="1"/>
    <xf numFmtId="170" fontId="17" fillId="0" borderId="35" xfId="0" applyNumberFormat="1" applyFont="1" applyFill="1" applyBorder="1" applyAlignment="1">
      <alignment horizontal="left" vertical="center"/>
    </xf>
    <xf numFmtId="170" fontId="17" fillId="0" borderId="13" xfId="0" applyNumberFormat="1" applyFont="1" applyFill="1" applyBorder="1" applyAlignment="1">
      <alignment horizontal="left" vertical="center"/>
    </xf>
    <xf numFmtId="170" fontId="5" fillId="0" borderId="13" xfId="0" applyNumberFormat="1" applyFont="1" applyBorder="1" applyAlignment="1"/>
    <xf numFmtId="0" fontId="5" fillId="0" borderId="13" xfId="0" applyFont="1" applyBorder="1" applyAlignment="1"/>
    <xf numFmtId="0" fontId="0" fillId="0" borderId="15" xfId="0" applyBorder="1" applyAlignment="1"/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47" xfId="0" applyFont="1" applyBorder="1" applyAlignment="1">
      <alignment horizontal="left"/>
    </xf>
    <xf numFmtId="0" fontId="17" fillId="0" borderId="51" xfId="0" applyFont="1" applyBorder="1" applyAlignment="1"/>
    <xf numFmtId="0" fontId="17" fillId="0" borderId="7" xfId="0" applyFont="1" applyBorder="1" applyAlignment="1"/>
    <xf numFmtId="0" fontId="17" fillId="0" borderId="1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3" xfId="0" applyFont="1" applyBorder="1" applyAlignment="1"/>
    <xf numFmtId="0" fontId="17" fillId="0" borderId="5" xfId="0" applyFont="1" applyBorder="1" applyAlignment="1"/>
    <xf numFmtId="0" fontId="17" fillId="0" borderId="4" xfId="0" applyFont="1" applyBorder="1" applyAlignment="1"/>
    <xf numFmtId="49" fontId="22" fillId="0" borderId="3" xfId="0" applyNumberFormat="1" applyFont="1" applyBorder="1" applyAlignment="1">
      <alignment horizontal="left"/>
    </xf>
    <xf numFmtId="49" fontId="22" fillId="0" borderId="5" xfId="0" applyNumberFormat="1" applyFont="1" applyBorder="1" applyAlignment="1">
      <alignment horizontal="left"/>
    </xf>
    <xf numFmtId="49" fontId="22" fillId="0" borderId="4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7" fillId="0" borderId="3" xfId="0" applyNumberFormat="1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49" fontId="17" fillId="0" borderId="3" xfId="0" applyNumberFormat="1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7" fillId="0" borderId="61" xfId="0" applyFont="1" applyBorder="1" applyAlignment="1">
      <alignment horizontal="left"/>
    </xf>
    <xf numFmtId="0" fontId="17" fillId="0" borderId="62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17" fillId="0" borderId="66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30" fillId="0" borderId="76" xfId="4" applyNumberFormat="1" applyFont="1" applyBorder="1"/>
    <xf numFmtId="3" fontId="30" fillId="0" borderId="8" xfId="4" applyNumberFormat="1" applyFont="1" applyBorder="1"/>
    <xf numFmtId="3" fontId="30" fillId="0" borderId="0" xfId="4" applyNumberFormat="1" applyFont="1" applyAlignment="1">
      <alignment horizontal="center" wrapText="1"/>
    </xf>
    <xf numFmtId="3" fontId="30" fillId="0" borderId="0" xfId="4" applyNumberFormat="1" applyFont="1" applyAlignment="1">
      <alignment horizontal="center"/>
    </xf>
    <xf numFmtId="0" fontId="35" fillId="0" borderId="3" xfId="0" applyFont="1" applyBorder="1"/>
    <xf numFmtId="0" fontId="35" fillId="0" borderId="4" xfId="0" applyFont="1" applyBorder="1"/>
    <xf numFmtId="3" fontId="31" fillId="0" borderId="3" xfId="4" applyNumberFormat="1" applyFont="1" applyBorder="1" applyAlignment="1">
      <alignment horizontal="left"/>
    </xf>
    <xf numFmtId="3" fontId="31" fillId="0" borderId="72" xfId="4" applyNumberFormat="1" applyFont="1" applyBorder="1" applyAlignment="1">
      <alignment horizontal="left"/>
    </xf>
    <xf numFmtId="3" fontId="31" fillId="0" borderId="61" xfId="4" applyNumberFormat="1" applyFont="1" applyBorder="1" applyAlignment="1">
      <alignment horizontal="left"/>
    </xf>
    <xf numFmtId="3" fontId="31" fillId="0" borderId="75" xfId="4" applyNumberFormat="1" applyFont="1" applyBorder="1" applyAlignment="1">
      <alignment horizontal="left"/>
    </xf>
    <xf numFmtId="3" fontId="31" fillId="0" borderId="0" xfId="4" applyNumberFormat="1" applyFont="1" applyAlignment="1">
      <alignment horizontal="right"/>
    </xf>
    <xf numFmtId="3" fontId="30" fillId="0" borderId="31" xfId="0" applyNumberFormat="1" applyFont="1" applyBorder="1" applyAlignment="1">
      <alignment horizontal="center"/>
    </xf>
    <xf numFmtId="3" fontId="30" fillId="0" borderId="68" xfId="0" applyNumberFormat="1" applyFont="1" applyBorder="1" applyAlignment="1">
      <alignment horizontal="center"/>
    </xf>
    <xf numFmtId="3" fontId="31" fillId="0" borderId="14" xfId="4" applyNumberFormat="1" applyFont="1" applyBorder="1" applyAlignment="1">
      <alignment horizontal="center" vertical="center"/>
    </xf>
    <xf numFmtId="3" fontId="31" fillId="0" borderId="70" xfId="4" applyNumberFormat="1" applyFont="1" applyBorder="1" applyAlignment="1">
      <alignment horizontal="center" vertical="center"/>
    </xf>
    <xf numFmtId="3" fontId="31" fillId="0" borderId="14" xfId="4" applyNumberFormat="1" applyFont="1" applyBorder="1"/>
    <xf numFmtId="3" fontId="31" fillId="0" borderId="70" xfId="4" applyNumberFormat="1" applyFont="1" applyBorder="1"/>
    <xf numFmtId="0" fontId="14" fillId="0" borderId="0" xfId="0" applyFont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Alignment="1"/>
    <xf numFmtId="0" fontId="39" fillId="0" borderId="63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71" fontId="39" fillId="0" borderId="3" xfId="0" applyNumberFormat="1" applyFont="1" applyBorder="1" applyAlignment="1">
      <alignment horizontal="center" vertical="center"/>
    </xf>
    <xf numFmtId="171" fontId="39" fillId="0" borderId="4" xfId="0" applyNumberFormat="1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1" fontId="39" fillId="0" borderId="33" xfId="0" applyNumberFormat="1" applyFont="1" applyFill="1" applyBorder="1" applyAlignment="1">
      <alignment horizontal="center" vertical="center"/>
    </xf>
    <xf numFmtId="171" fontId="39" fillId="0" borderId="34" xfId="0" applyNumberFormat="1" applyFont="1" applyFill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/>
    </xf>
    <xf numFmtId="171" fontId="0" fillId="0" borderId="79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>
      <alignment horizontal="center"/>
    </xf>
    <xf numFmtId="165" fontId="50" fillId="0" borderId="0" xfId="5" applyNumberFormat="1" applyFont="1" applyBorder="1" applyAlignment="1">
      <alignment horizontal="center"/>
    </xf>
    <xf numFmtId="165" fontId="0" fillId="0" borderId="0" xfId="0" applyNumberFormat="1" applyAlignment="1"/>
    <xf numFmtId="165" fontId="51" fillId="0" borderId="0" xfId="5" applyNumberFormat="1" applyFont="1" applyBorder="1" applyAlignment="1">
      <alignment horizontal="center"/>
    </xf>
    <xf numFmtId="165" fontId="53" fillId="0" borderId="83" xfId="0" applyNumberFormat="1" applyFont="1" applyBorder="1" applyAlignment="1">
      <alignment horizontal="center"/>
    </xf>
    <xf numFmtId="165" fontId="0" fillId="0" borderId="84" xfId="0" applyNumberFormat="1" applyBorder="1" applyAlignment="1">
      <alignment horizontal="center"/>
    </xf>
    <xf numFmtId="165" fontId="53" fillId="0" borderId="82" xfId="0" applyNumberFormat="1" applyFont="1" applyBorder="1" applyAlignment="1">
      <alignment horizontal="center"/>
    </xf>
    <xf numFmtId="165" fontId="53" fillId="0" borderId="85" xfId="0" applyNumberFormat="1" applyFont="1" applyBorder="1" applyAlignment="1">
      <alignment horizontal="center"/>
    </xf>
    <xf numFmtId="165" fontId="53" fillId="0" borderId="86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65" fillId="0" borderId="136" xfId="0" applyFont="1" applyBorder="1" applyAlignment="1">
      <alignment vertical="center" wrapText="1"/>
    </xf>
    <xf numFmtId="0" fontId="65" fillId="0" borderId="137" xfId="0" applyFont="1" applyBorder="1" applyAlignment="1">
      <alignment vertical="center" wrapText="1"/>
    </xf>
    <xf numFmtId="3" fontId="65" fillId="0" borderId="133" xfId="0" applyNumberFormat="1" applyFont="1" applyBorder="1" applyAlignment="1">
      <alignment horizontal="right" vertical="center"/>
    </xf>
    <xf numFmtId="3" fontId="65" fillId="0" borderId="134" xfId="0" applyNumberFormat="1" applyFont="1" applyBorder="1" applyAlignment="1">
      <alignment horizontal="right" vertical="center"/>
    </xf>
    <xf numFmtId="3" fontId="65" fillId="0" borderId="135" xfId="0" applyNumberFormat="1" applyFont="1" applyBorder="1" applyAlignment="1">
      <alignment horizontal="right" vertical="center"/>
    </xf>
    <xf numFmtId="0" fontId="68" fillId="0" borderId="130" xfId="0" applyFont="1" applyBorder="1" applyAlignment="1">
      <alignment vertical="center" wrapText="1"/>
    </xf>
    <xf numFmtId="0" fontId="68" fillId="0" borderId="131" xfId="0" applyFont="1" applyBorder="1" applyAlignment="1">
      <alignment vertical="center" wrapText="1"/>
    </xf>
    <xf numFmtId="0" fontId="68" fillId="0" borderId="132" xfId="0" applyFont="1" applyBorder="1" applyAlignment="1">
      <alignment vertical="center" wrapText="1"/>
    </xf>
    <xf numFmtId="3" fontId="69" fillId="0" borderId="138" xfId="0" applyNumberFormat="1" applyFont="1" applyBorder="1" applyAlignment="1">
      <alignment horizontal="right" vertical="center"/>
    </xf>
    <xf numFmtId="3" fontId="69" fillId="0" borderId="131" xfId="0" applyNumberFormat="1" applyFont="1" applyBorder="1" applyAlignment="1">
      <alignment horizontal="right" vertical="center"/>
    </xf>
    <xf numFmtId="3" fontId="69" fillId="0" borderId="139" xfId="0" applyNumberFormat="1" applyFont="1" applyBorder="1" applyAlignment="1">
      <alignment horizontal="right" vertical="center"/>
    </xf>
    <xf numFmtId="0" fontId="69" fillId="0" borderId="130" xfId="0" applyFont="1" applyBorder="1" applyAlignment="1">
      <alignment vertical="center" wrapText="1"/>
    </xf>
    <xf numFmtId="0" fontId="69" fillId="0" borderId="131" xfId="0" applyFont="1" applyBorder="1" applyAlignment="1">
      <alignment vertical="center" wrapText="1"/>
    </xf>
    <xf numFmtId="0" fontId="69" fillId="0" borderId="132" xfId="0" applyFont="1" applyBorder="1" applyAlignment="1">
      <alignment vertical="center" wrapText="1"/>
    </xf>
    <xf numFmtId="0" fontId="66" fillId="0" borderId="130" xfId="0" applyFont="1" applyBorder="1" applyAlignment="1">
      <alignment vertical="center" wrapText="1"/>
    </xf>
    <xf numFmtId="0" fontId="66" fillId="0" borderId="131" xfId="0" applyFont="1" applyBorder="1" applyAlignment="1">
      <alignment vertical="center" wrapText="1"/>
    </xf>
    <xf numFmtId="0" fontId="66" fillId="0" borderId="132" xfId="0" applyFont="1" applyBorder="1" applyAlignment="1">
      <alignment vertical="center" wrapText="1"/>
    </xf>
    <xf numFmtId="3" fontId="67" fillId="0" borderId="138" xfId="0" applyNumberFormat="1" applyFont="1" applyBorder="1" applyAlignment="1">
      <alignment horizontal="right" vertical="center"/>
    </xf>
    <xf numFmtId="3" fontId="67" fillId="0" borderId="131" xfId="0" applyNumberFormat="1" applyFont="1" applyBorder="1" applyAlignment="1">
      <alignment horizontal="right" vertical="center"/>
    </xf>
    <xf numFmtId="3" fontId="67" fillId="0" borderId="139" xfId="0" applyNumberFormat="1" applyFont="1" applyBorder="1" applyAlignment="1">
      <alignment horizontal="right" vertical="center"/>
    </xf>
    <xf numFmtId="0" fontId="64" fillId="0" borderId="119" xfId="0" applyFont="1" applyBorder="1" applyAlignment="1">
      <alignment horizontal="center"/>
    </xf>
    <xf numFmtId="49" fontId="65" fillId="0" borderId="120" xfId="8" applyNumberFormat="1" applyFont="1" applyBorder="1" applyAlignment="1">
      <alignment horizontal="center" vertical="center" wrapText="1"/>
    </xf>
    <xf numFmtId="49" fontId="65" fillId="0" borderId="121" xfId="8" applyNumberFormat="1" applyFont="1" applyBorder="1" applyAlignment="1">
      <alignment horizontal="center" vertical="center" wrapText="1"/>
    </xf>
    <xf numFmtId="49" fontId="65" fillId="0" borderId="122" xfId="8" applyNumberFormat="1" applyFont="1" applyBorder="1" applyAlignment="1">
      <alignment horizontal="center" vertical="center" wrapText="1"/>
    </xf>
    <xf numFmtId="0" fontId="65" fillId="0" borderId="123" xfId="0" applyFont="1" applyBorder="1" applyAlignment="1">
      <alignment horizontal="center" vertical="center" wrapText="1"/>
    </xf>
    <xf numFmtId="0" fontId="65" fillId="0" borderId="121" xfId="0" applyFont="1" applyBorder="1" applyAlignment="1">
      <alignment horizontal="center" vertical="center" wrapText="1"/>
    </xf>
    <xf numFmtId="0" fontId="65" fillId="0" borderId="124" xfId="0" applyFont="1" applyBorder="1" applyAlignment="1">
      <alignment horizontal="center" vertical="center" wrapText="1"/>
    </xf>
    <xf numFmtId="0" fontId="66" fillId="0" borderId="125" xfId="0" applyFont="1" applyBorder="1" applyAlignment="1">
      <alignment vertical="center" wrapText="1"/>
    </xf>
    <xf numFmtId="0" fontId="66" fillId="0" borderId="126" xfId="0" applyFont="1" applyBorder="1" applyAlignment="1">
      <alignment vertical="center" wrapText="1"/>
    </xf>
    <xf numFmtId="0" fontId="66" fillId="0" borderId="127" xfId="0" applyFont="1" applyBorder="1" applyAlignment="1">
      <alignment vertical="center" wrapText="1"/>
    </xf>
    <xf numFmtId="3" fontId="67" fillId="0" borderId="128" xfId="0" applyNumberFormat="1" applyFont="1" applyBorder="1" applyAlignment="1">
      <alignment horizontal="right" vertical="center"/>
    </xf>
    <xf numFmtId="3" fontId="67" fillId="0" borderId="126" xfId="0" applyNumberFormat="1" applyFont="1" applyBorder="1" applyAlignment="1">
      <alignment horizontal="right" vertical="center"/>
    </xf>
    <xf numFmtId="3" fontId="67" fillId="0" borderId="129" xfId="0" applyNumberFormat="1" applyFont="1" applyBorder="1" applyAlignment="1">
      <alignment horizontal="right" vertical="center"/>
    </xf>
    <xf numFmtId="3" fontId="68" fillId="0" borderId="138" xfId="0" applyNumberFormat="1" applyFont="1" applyBorder="1" applyAlignment="1">
      <alignment horizontal="right" vertical="center"/>
    </xf>
    <xf numFmtId="3" fontId="68" fillId="0" borderId="131" xfId="0" applyNumberFormat="1" applyFont="1" applyBorder="1" applyAlignment="1">
      <alignment horizontal="right" vertical="center"/>
    </xf>
    <xf numFmtId="3" fontId="68" fillId="0" borderId="139" xfId="0" applyNumberFormat="1" applyFont="1" applyBorder="1" applyAlignment="1">
      <alignment horizontal="right" vertical="center"/>
    </xf>
    <xf numFmtId="49" fontId="67" fillId="0" borderId="128" xfId="0" applyNumberFormat="1" applyFont="1" applyBorder="1" applyAlignment="1">
      <alignment horizontal="right" vertical="center"/>
    </xf>
    <xf numFmtId="49" fontId="67" fillId="0" borderId="126" xfId="0" applyNumberFormat="1" applyFont="1" applyBorder="1" applyAlignment="1">
      <alignment horizontal="right" vertical="center"/>
    </xf>
    <xf numFmtId="49" fontId="67" fillId="0" borderId="129" xfId="0" applyNumberFormat="1" applyFont="1" applyBorder="1" applyAlignment="1">
      <alignment horizontal="right" vertical="center"/>
    </xf>
    <xf numFmtId="164" fontId="65" fillId="0" borderId="133" xfId="0" applyNumberFormat="1" applyFont="1" applyBorder="1" applyAlignment="1">
      <alignment horizontal="right" vertical="center"/>
    </xf>
    <xf numFmtId="164" fontId="65" fillId="0" borderId="134" xfId="0" applyNumberFormat="1" applyFont="1" applyBorder="1" applyAlignment="1">
      <alignment horizontal="right" vertical="center"/>
    </xf>
    <xf numFmtId="164" fontId="65" fillId="0" borderId="135" xfId="0" applyNumberFormat="1" applyFont="1" applyBorder="1" applyAlignment="1">
      <alignment horizontal="right" vertical="center"/>
    </xf>
    <xf numFmtId="164" fontId="65" fillId="0" borderId="128" xfId="0" applyNumberFormat="1" applyFont="1" applyBorder="1" applyAlignment="1">
      <alignment horizontal="right" vertical="center"/>
    </xf>
    <xf numFmtId="164" fontId="65" fillId="0" borderId="126" xfId="0" applyNumberFormat="1" applyFont="1" applyBorder="1" applyAlignment="1">
      <alignment horizontal="right" vertical="center"/>
    </xf>
    <xf numFmtId="164" fontId="65" fillId="0" borderId="129" xfId="0" applyNumberFormat="1" applyFont="1" applyBorder="1" applyAlignment="1">
      <alignment horizontal="right" vertical="center"/>
    </xf>
    <xf numFmtId="164" fontId="67" fillId="0" borderId="128" xfId="0" applyNumberFormat="1" applyFont="1" applyBorder="1" applyAlignment="1">
      <alignment horizontal="right" vertical="center"/>
    </xf>
    <xf numFmtId="164" fontId="67" fillId="0" borderId="126" xfId="0" applyNumberFormat="1" applyFont="1" applyBorder="1" applyAlignment="1">
      <alignment horizontal="right" vertical="center"/>
    </xf>
    <xf numFmtId="164" fontId="67" fillId="0" borderId="129" xfId="0" applyNumberFormat="1" applyFont="1" applyBorder="1" applyAlignment="1">
      <alignment horizontal="right" vertical="center"/>
    </xf>
    <xf numFmtId="164" fontId="67" fillId="0" borderId="133" xfId="0" applyNumberFormat="1" applyFont="1" applyBorder="1" applyAlignment="1">
      <alignment horizontal="right" vertical="center"/>
    </xf>
    <xf numFmtId="164" fontId="67" fillId="0" borderId="134" xfId="0" applyNumberFormat="1" applyFont="1" applyBorder="1" applyAlignment="1">
      <alignment horizontal="right" vertical="center"/>
    </xf>
    <xf numFmtId="164" fontId="67" fillId="0" borderId="135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85" fillId="0" borderId="1" xfId="0" applyFont="1" applyBorder="1" applyAlignment="1">
      <alignment horizontal="center"/>
    </xf>
    <xf numFmtId="0" fontId="85" fillId="0" borderId="0" xfId="0" applyFont="1" applyAlignment="1">
      <alignment horizontal="center" wrapText="1"/>
    </xf>
    <xf numFmtId="0" fontId="8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0" fillId="0" borderId="0" xfId="0"/>
    <xf numFmtId="0" fontId="79" fillId="0" borderId="0" xfId="0" applyFont="1" applyAlignment="1">
      <alignment horizontal="center" wrapText="1"/>
    </xf>
    <xf numFmtId="0" fontId="80" fillId="0" borderId="0" xfId="0" applyFont="1" applyAlignment="1">
      <alignment horizontal="center" wrapText="1"/>
    </xf>
    <xf numFmtId="0" fontId="83" fillId="0" borderId="6" xfId="0" applyFont="1" applyBorder="1" applyAlignment="1">
      <alignment horizontal="right"/>
    </xf>
    <xf numFmtId="0" fontId="79" fillId="0" borderId="0" xfId="0" applyFont="1" applyAlignment="1">
      <alignment wrapText="1"/>
    </xf>
    <xf numFmtId="0" fontId="23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/>
    <xf numFmtId="0" fontId="24" fillId="0" borderId="1" xfId="0" applyFont="1" applyFill="1" applyBorder="1" applyAlignment="1">
      <alignment horizontal="center" vertical="top" wrapText="1"/>
    </xf>
    <xf numFmtId="0" fontId="85" fillId="0" borderId="1" xfId="0" applyFont="1" applyFill="1" applyBorder="1"/>
    <xf numFmtId="0" fontId="85" fillId="0" borderId="1" xfId="0" applyFont="1" applyFill="1" applyBorder="1" applyAlignment="1">
      <alignment horizontal="center"/>
    </xf>
    <xf numFmtId="0" fontId="84" fillId="0" borderId="1" xfId="0" applyFont="1" applyFill="1" applyBorder="1"/>
  </cellXfs>
  <cellStyles count="9">
    <cellStyle name="Ezres" xfId="2" builtinId="3"/>
    <cellStyle name="Normál" xfId="0" builtinId="0"/>
    <cellStyle name="Normál 2" xfId="1"/>
    <cellStyle name="Normál_01 mell-bev" xfId="5"/>
    <cellStyle name="Normál_07 mell 2010-2012." xfId="6"/>
    <cellStyle name="Normal_KTRSZJ" xfId="8"/>
    <cellStyle name="Normál_Rendelet mellékletek 2008.jav." xfId="4"/>
    <cellStyle name="Normál_Tájékoztató - a 2005. évi pénzügyi terv I. félévi teljesítéséről (táblák)" xfId="3"/>
    <cellStyle name="Százalék" xfId="7" builtinId="5"/>
  </cellStyles>
  <dxfs count="6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ca%20asztal%20ment&#233;s\2015.%20k&#246;lts&#233;gveet&#233;s%20terv\1_napirend_2015_&#233;vi_k&#246;lts&#233;gvet&#233;s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nika\Downloads\2018.%20&#233;vi%20z&#225;rsz&#225;mad&#225;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nika\Downloads\2019.%20&#233;vi%20z&#225;rsz&#225;mad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2_A"/>
      <sheetName val="3."/>
      <sheetName val="4."/>
      <sheetName val="5."/>
      <sheetName val="5_A_Feladatok"/>
      <sheetName val="6."/>
      <sheetName val="6_A_könyvtár"/>
      <sheetName val="Redezvények"/>
      <sheetName val="6_B_Konyha"/>
      <sheetName val="6_C_Gondkp"/>
      <sheetName val="6_D_Ovoda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</sheetNames>
    <sheetDataSet>
      <sheetData sheetId="0">
        <row r="129">
          <cell r="A129" t="str">
            <v>Előző évi pénzmaradvány felhasználás</v>
          </cell>
        </row>
      </sheetData>
      <sheetData sheetId="1"/>
      <sheetData sheetId="2"/>
      <sheetData sheetId="3">
        <row r="13">
          <cell r="C1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0</v>
          </cell>
          <cell r="D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A."/>
      <sheetName val="26B."/>
      <sheetName val="26C."/>
      <sheetName val="26D."/>
      <sheetName val="26E."/>
      <sheetName val="26F."/>
      <sheetName val="27."/>
      <sheetName val="28A."/>
      <sheetName val="28B."/>
      <sheetName val="28C."/>
      <sheetName val="28D."/>
      <sheetName val="28F."/>
      <sheetName val="28E."/>
      <sheetName val="29A."/>
      <sheetName val="29B."/>
      <sheetName val="29C."/>
      <sheetName val="29D."/>
      <sheetName val="29E."/>
      <sheetName val="29F."/>
      <sheetName val="30."/>
    </sheetNames>
    <sheetDataSet>
      <sheetData sheetId="0" refreshError="1">
        <row r="122">
          <cell r="J122">
            <v>10732512</v>
          </cell>
        </row>
        <row r="124">
          <cell r="J124">
            <v>19172853</v>
          </cell>
        </row>
        <row r="126">
          <cell r="J126">
            <v>5927988</v>
          </cell>
        </row>
        <row r="129">
          <cell r="J129">
            <v>185650</v>
          </cell>
        </row>
        <row r="132">
          <cell r="J132">
            <v>2581435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2. Önkormányzat"/>
      <sheetName val="3. PH"/>
      <sheetName val="4.GondozásiKp"/>
      <sheetName val="5. Könyvtár"/>
      <sheetName val="6. Konyha"/>
      <sheetName val="7. Óvoda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"/>
      <sheetName val="24"/>
      <sheetName val="25"/>
      <sheetName val="26"/>
      <sheetName val="27A"/>
      <sheetName val="27B"/>
      <sheetName val="27C"/>
      <sheetName val="27D"/>
      <sheetName val="27E"/>
      <sheetName val="27F"/>
      <sheetName val="28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"/>
    </sheetNames>
    <sheetDataSet>
      <sheetData sheetId="0" refreshError="1"/>
      <sheetData sheetId="1">
        <row r="117">
          <cell r="E117">
            <v>3000000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4"/>
  <sheetViews>
    <sheetView tabSelected="1" topLeftCell="A25" zoomScaleNormal="100" workbookViewId="0">
      <selection activeCell="K22" sqref="K22"/>
    </sheetView>
  </sheetViews>
  <sheetFormatPr defaultRowHeight="15" x14ac:dyDescent="0.25"/>
  <cols>
    <col min="1" max="1" width="6.85546875" style="17" customWidth="1"/>
    <col min="2" max="2" width="58.7109375" style="8" customWidth="1"/>
    <col min="3" max="3" width="6.7109375" style="8" bestFit="1" customWidth="1"/>
    <col min="4" max="4" width="14" style="8" customWidth="1"/>
    <col min="5" max="5" width="14.42578125" customWidth="1"/>
    <col min="6" max="6" width="16.85546875" style="8" customWidth="1"/>
    <col min="7" max="7" width="13.28515625" style="8" bestFit="1" customWidth="1"/>
    <col min="8" max="8" width="11.28515625" style="8" bestFit="1" customWidth="1"/>
    <col min="9" max="9" width="9.140625" style="8"/>
    <col min="10" max="10" width="10.28515625" style="8" bestFit="1" customWidth="1"/>
    <col min="11" max="16384" width="9.140625" style="8"/>
  </cols>
  <sheetData>
    <row r="1" spans="1:7" ht="63" x14ac:dyDescent="0.25">
      <c r="A1" s="9" t="s">
        <v>419</v>
      </c>
      <c r="B1" s="9" t="s">
        <v>0</v>
      </c>
      <c r="C1" s="10" t="s">
        <v>174</v>
      </c>
      <c r="D1" s="10" t="s">
        <v>570</v>
      </c>
      <c r="E1" s="10" t="s">
        <v>1337</v>
      </c>
      <c r="F1" s="10" t="s">
        <v>649</v>
      </c>
      <c r="G1" s="10" t="s">
        <v>580</v>
      </c>
    </row>
    <row r="2" spans="1:7" x14ac:dyDescent="0.25">
      <c r="A2" s="11"/>
      <c r="B2" s="12"/>
      <c r="C2" s="12"/>
      <c r="D2" s="12"/>
      <c r="E2" s="1"/>
      <c r="F2" s="12"/>
      <c r="G2" s="12"/>
    </row>
    <row r="3" spans="1:7" x14ac:dyDescent="0.25">
      <c r="A3" s="587" t="s">
        <v>175</v>
      </c>
      <c r="B3" s="587"/>
      <c r="C3" s="12"/>
      <c r="D3" s="12"/>
      <c r="E3" s="1"/>
      <c r="F3" s="12"/>
      <c r="G3" s="12"/>
    </row>
    <row r="4" spans="1:7" x14ac:dyDescent="0.25">
      <c r="A4" s="11">
        <v>1</v>
      </c>
      <c r="B4" s="12" t="s">
        <v>120</v>
      </c>
      <c r="C4" s="12" t="s">
        <v>2</v>
      </c>
      <c r="D4" s="25">
        <f>'2. Önkormányzat'!D4+'3. PH'!D4+'4.GondozásiKp'!D4+'5. Könyvtár'!D4+'6. Konyha'!D4+'7. Óvoda'!D4</f>
        <v>234084992</v>
      </c>
      <c r="E4" s="25">
        <f>+'2. Önkormányzat'!E4+'3. PH'!E4+'4.GondozásiKp'!E4+'5. Könyvtár'!E4+'6. Konyha'!E4+'7. Óvoda'!E4</f>
        <v>258081003</v>
      </c>
      <c r="F4" s="25">
        <f>'2. Önkormányzat'!F4+'3. PH'!F4+'4.GondozásiKp'!F4+'5. Könyvtár'!F4+'6. Konyha'!F4+'7. Óvoda'!F4</f>
        <v>254523106</v>
      </c>
      <c r="G4" s="377">
        <f>F4/E4</f>
        <v>0.98621402986410434</v>
      </c>
    </row>
    <row r="5" spans="1:7" x14ac:dyDescent="0.25">
      <c r="A5" s="11">
        <v>2</v>
      </c>
      <c r="B5" s="12" t="s">
        <v>545</v>
      </c>
      <c r="C5" s="12" t="s">
        <v>546</v>
      </c>
      <c r="D5" s="25">
        <f>'2. Önkormányzat'!D5+'3. PH'!D5+'4.GondozásiKp'!D5+'5. Könyvtár'!D5+'6. Konyha'!D5+'7. Óvoda'!D5</f>
        <v>375000</v>
      </c>
      <c r="E5" s="25">
        <f>+'2. Önkormányzat'!E5+'3. PH'!E5+'4.GondozásiKp'!E5+'5. Könyvtár'!E5+'6. Konyha'!E5+'7. Óvoda'!E5</f>
        <v>0</v>
      </c>
      <c r="F5" s="25"/>
      <c r="G5" s="377"/>
    </row>
    <row r="6" spans="1:7" x14ac:dyDescent="0.25">
      <c r="A6" s="11">
        <v>3</v>
      </c>
      <c r="B6" s="12" t="s">
        <v>121</v>
      </c>
      <c r="C6" s="12" t="s">
        <v>3</v>
      </c>
      <c r="D6" s="25">
        <f>'2. Önkormányzat'!D6+'3. PH'!D6+'4.GondozásiKp'!D6+'5. Könyvtár'!D6+'6. Konyha'!D6+'7. Óvoda'!D6</f>
        <v>28118</v>
      </c>
      <c r="E6" s="25">
        <f>+'2. Önkormányzat'!E6+'3. PH'!E6+'4.GondozásiKp'!E6+'5. Könyvtár'!E6+'6. Konyha'!E6+'7. Óvoda'!E6</f>
        <v>328991</v>
      </c>
      <c r="F6" s="25">
        <f>'2. Önkormányzat'!F6+'3. PH'!F6+'4.GondozásiKp'!F6+'5. Könyvtár'!F6+'6. Konyha'!F6+'7. Óvoda'!F6</f>
        <v>328991</v>
      </c>
      <c r="G6" s="377">
        <f t="shared" ref="G6:G67" si="0">F6/E6</f>
        <v>1</v>
      </c>
    </row>
    <row r="7" spans="1:7" x14ac:dyDescent="0.25">
      <c r="A7" s="11">
        <v>4</v>
      </c>
      <c r="B7" s="12" t="s">
        <v>4</v>
      </c>
      <c r="C7" s="12" t="s">
        <v>5</v>
      </c>
      <c r="D7" s="25">
        <f>'2. Önkormányzat'!D7+'3. PH'!D7+'4.GondozásiKp'!D7+'5. Könyvtár'!D7+'6. Konyha'!D7+'7. Óvoda'!D7</f>
        <v>1010000</v>
      </c>
      <c r="E7" s="25">
        <f>+'2. Önkormányzat'!E7+'3. PH'!E7+'4.GondozásiKp'!E7+'5. Könyvtár'!E7+'6. Konyha'!E7+'7. Óvoda'!E7</f>
        <v>1110000</v>
      </c>
      <c r="F7" s="25">
        <f>'2. Önkormányzat'!F7+'3. PH'!F7+'4.GondozásiKp'!F7+'5. Könyvtár'!F7+'6. Konyha'!F7+'7. Óvoda'!F7</f>
        <v>1110000</v>
      </c>
      <c r="G7" s="377">
        <f t="shared" si="0"/>
        <v>1</v>
      </c>
    </row>
    <row r="8" spans="1:7" x14ac:dyDescent="0.25">
      <c r="A8" s="11">
        <v>5</v>
      </c>
      <c r="B8" s="12" t="s">
        <v>6</v>
      </c>
      <c r="C8" s="12" t="s">
        <v>7</v>
      </c>
      <c r="D8" s="25">
        <f>'2. Önkormányzat'!D8+'3. PH'!D8+'4.GondozásiKp'!D8+'5. Könyvtár'!D8+'6. Konyha'!D8+'7. Óvoda'!D8</f>
        <v>1700000</v>
      </c>
      <c r="E8" s="25">
        <f>+'2. Önkormányzat'!E8+'3. PH'!E8+'4.GondozásiKp'!E8+'5. Könyvtár'!E8+'6. Konyha'!E8+'7. Óvoda'!E8</f>
        <v>1784380</v>
      </c>
      <c r="F8" s="25">
        <f>'2. Önkormányzat'!F8+'3. PH'!F8+'4.GondozásiKp'!F8+'5. Könyvtár'!F8+'6. Konyha'!F8+'7. Óvoda'!F8</f>
        <v>1784380</v>
      </c>
      <c r="G8" s="377">
        <f t="shared" si="0"/>
        <v>1</v>
      </c>
    </row>
    <row r="9" spans="1:7" x14ac:dyDescent="0.25">
      <c r="A9" s="11">
        <v>6</v>
      </c>
      <c r="B9" s="12" t="s">
        <v>8</v>
      </c>
      <c r="C9" s="12" t="s">
        <v>9</v>
      </c>
      <c r="D9" s="25">
        <f>'2. Önkormányzat'!D9+'3. PH'!D9+'4.GondozásiKp'!D9+'5. Könyvtár'!D9+'6. Konyha'!D9+'7. Óvoda'!D9</f>
        <v>746013</v>
      </c>
      <c r="E9" s="25">
        <f>+'2. Önkormányzat'!E9+'3. PH'!E9+'4.GondozásiKp'!E9+'5. Könyvtár'!E9+'6. Konyha'!E9+'7. Óvoda'!E9</f>
        <v>177607</v>
      </c>
      <c r="F9" s="25">
        <f>'2. Önkormányzat'!F9+'3. PH'!F9+'4.GondozásiKp'!F9+'5. Könyvtár'!F9+'6. Konyha'!F9+'7. Óvoda'!F9</f>
        <v>107607</v>
      </c>
      <c r="G9" s="377">
        <f t="shared" si="0"/>
        <v>0.60587139020421488</v>
      </c>
    </row>
    <row r="10" spans="1:7" x14ac:dyDescent="0.25">
      <c r="A10" s="11">
        <v>7</v>
      </c>
      <c r="B10" s="12" t="s">
        <v>122</v>
      </c>
      <c r="C10" s="12" t="s">
        <v>10</v>
      </c>
      <c r="D10" s="25">
        <f>'2. Önkormányzat'!D10+'3. PH'!D10+'4.GondozásiKp'!D10+'5. Könyvtár'!D10+'6. Konyha'!D10+'7. Óvoda'!D10</f>
        <v>144000</v>
      </c>
      <c r="E10" s="25">
        <f>+'2. Önkormányzat'!E10+'3. PH'!E10+'4.GondozásiKp'!E10+'5. Könyvtár'!E10+'6. Konyha'!E10+'7. Óvoda'!E10</f>
        <v>144000</v>
      </c>
      <c r="F10" s="25">
        <f>'2. Önkormányzat'!F10+'3. PH'!F10+'4.GondozásiKp'!F10+'5. Könyvtár'!F10+'6. Konyha'!F10+'7. Óvoda'!F10</f>
        <v>58000</v>
      </c>
      <c r="G10" s="377">
        <f t="shared" si="0"/>
        <v>0.40277777777777779</v>
      </c>
    </row>
    <row r="11" spans="1:7" x14ac:dyDescent="0.25">
      <c r="A11" s="11">
        <v>8</v>
      </c>
      <c r="B11" s="12" t="s">
        <v>123</v>
      </c>
      <c r="C11" s="12" t="s">
        <v>11</v>
      </c>
      <c r="D11" s="25">
        <f>'2. Önkormányzat'!D11+'3. PH'!D11+'4.GondozásiKp'!D11+'5. Könyvtár'!D11+'6. Konyha'!D11+'7. Óvoda'!D11</f>
        <v>11188121</v>
      </c>
      <c r="E11" s="25">
        <f>+'2. Önkormányzat'!E11+'3. PH'!E11+'4.GondozásiKp'!E11+'5. Könyvtár'!E11+'6. Konyha'!E11+'7. Óvoda'!E11</f>
        <v>15125651</v>
      </c>
      <c r="F11" s="25">
        <f>'2. Önkormányzat'!F11+'3. PH'!F11+'4.GondozásiKp'!F11+'5. Könyvtár'!F11+'6. Konyha'!F11+'7. Óvoda'!F11</f>
        <v>14458907</v>
      </c>
      <c r="G11" s="377">
        <f t="shared" si="0"/>
        <v>0.95591964934269602</v>
      </c>
    </row>
    <row r="12" spans="1:7" x14ac:dyDescent="0.25">
      <c r="A12" s="11">
        <v>9</v>
      </c>
      <c r="B12" s="13" t="s">
        <v>152</v>
      </c>
      <c r="C12" s="13" t="s">
        <v>12</v>
      </c>
      <c r="D12" s="25">
        <f>'2. Önkormányzat'!D12+'3. PH'!D12+'4.GondozásiKp'!D12+'5. Könyvtár'!D12+'6. Konyha'!D12+'7. Óvoda'!D12</f>
        <v>249276244</v>
      </c>
      <c r="E12" s="25">
        <f>+'2. Önkormányzat'!E12+'3. PH'!E12+'4.GondozásiKp'!E12+'5. Könyvtár'!E12+'6. Konyha'!E12+'7. Óvoda'!E12</f>
        <v>276751632</v>
      </c>
      <c r="F12" s="25">
        <f>'2. Önkormányzat'!F12+'3. PH'!F12+'4.GondozásiKp'!F12+'5. Könyvtár'!F12+'6. Konyha'!F12+'7. Óvoda'!F12</f>
        <v>272370991</v>
      </c>
      <c r="G12" s="377">
        <f t="shared" si="0"/>
        <v>0.98417121890721138</v>
      </c>
    </row>
    <row r="13" spans="1:7" x14ac:dyDescent="0.25">
      <c r="A13" s="11">
        <v>10</v>
      </c>
      <c r="B13" s="12" t="s">
        <v>124</v>
      </c>
      <c r="C13" s="12" t="s">
        <v>13</v>
      </c>
      <c r="D13" s="25">
        <f>'2. Önkormányzat'!D13+'3. PH'!D13+'4.GondozásiKp'!D13+'5. Könyvtár'!D13+'6. Konyha'!D13+'7. Óvoda'!D13</f>
        <v>12205359</v>
      </c>
      <c r="E13" s="25">
        <f>+'2. Önkormányzat'!E13+'3. PH'!E13+'4.GondozásiKp'!E13+'5. Könyvtár'!E13+'6. Konyha'!E13+'7. Óvoda'!E13</f>
        <v>12394424</v>
      </c>
      <c r="F13" s="25">
        <f>'2. Önkormányzat'!F13+'3. PH'!F13+'4.GondozásiKp'!F13+'5. Könyvtár'!F13+'6. Konyha'!F13+'7. Óvoda'!F13</f>
        <v>11955664</v>
      </c>
      <c r="G13" s="377">
        <f t="shared" si="0"/>
        <v>0.96460021054629086</v>
      </c>
    </row>
    <row r="14" spans="1:7" x14ac:dyDescent="0.25">
      <c r="A14" s="11">
        <v>11</v>
      </c>
      <c r="B14" s="12" t="s">
        <v>14</v>
      </c>
      <c r="C14" s="12" t="s">
        <v>15</v>
      </c>
      <c r="D14" s="25">
        <f>'2. Önkormányzat'!D14+'3. PH'!D14+'4.GondozásiKp'!D14+'5. Könyvtár'!D14+'6. Konyha'!D14+'7. Óvoda'!D14</f>
        <v>3480587</v>
      </c>
      <c r="E14" s="25">
        <f>+'2. Önkormányzat'!E14+'3. PH'!E14+'4.GondozásiKp'!E14+'5. Könyvtár'!E14+'6. Konyha'!E14+'7. Óvoda'!E14</f>
        <v>6853019</v>
      </c>
      <c r="F14" s="25">
        <f>'2. Önkormányzat'!F14+'3. PH'!F14+'4.GondozásiKp'!F14+'5. Könyvtár'!F14+'6. Konyha'!F14+'7. Óvoda'!F14</f>
        <v>6853019</v>
      </c>
      <c r="G14" s="377">
        <f t="shared" si="0"/>
        <v>1</v>
      </c>
    </row>
    <row r="15" spans="1:7" x14ac:dyDescent="0.25">
      <c r="A15" s="11">
        <v>12</v>
      </c>
      <c r="B15" s="12" t="s">
        <v>16</v>
      </c>
      <c r="C15" s="12" t="s">
        <v>17</v>
      </c>
      <c r="D15" s="25">
        <f>'2. Önkormányzat'!D15+'3. PH'!D15+'4.GondozásiKp'!D15+'5. Könyvtár'!D15+'6. Konyha'!D15+'7. Óvoda'!D15</f>
        <v>8547146</v>
      </c>
      <c r="E15" s="25">
        <f>+'2. Önkormányzat'!E15+'3. PH'!E15+'4.GondozásiKp'!E15+'5. Könyvtár'!E15+'6. Konyha'!E15+'7. Óvoda'!E15</f>
        <v>7985662</v>
      </c>
      <c r="F15" s="25">
        <f>'2. Önkormányzat'!F15+'3. PH'!F15+'4.GondozásiKp'!F15+'5. Könyvtár'!F15+'6. Konyha'!F15+'7. Óvoda'!F15</f>
        <v>7957315</v>
      </c>
      <c r="G15" s="377">
        <f t="shared" si="0"/>
        <v>0.99645026298383277</v>
      </c>
    </row>
    <row r="16" spans="1:7" x14ac:dyDescent="0.25">
      <c r="A16" s="11">
        <v>13</v>
      </c>
      <c r="B16" s="13" t="s">
        <v>153</v>
      </c>
      <c r="C16" s="13" t="s">
        <v>18</v>
      </c>
      <c r="D16" s="25">
        <f>'2. Önkormányzat'!D16+'3. PH'!D16+'4.GondozásiKp'!D16+'5. Könyvtár'!D16+'6. Konyha'!D16+'7. Óvoda'!D16</f>
        <v>24233092</v>
      </c>
      <c r="E16" s="25">
        <f>+'2. Önkormányzat'!E16+'3. PH'!E16+'4.GondozásiKp'!E16+'5. Könyvtár'!E16+'6. Konyha'!E16+'7. Óvoda'!E16</f>
        <v>27233105</v>
      </c>
      <c r="F16" s="25">
        <f>'2. Önkormányzat'!F16+'3. PH'!F16+'4.GondozásiKp'!F16+'5. Könyvtár'!F16+'6. Konyha'!F16+'7. Óvoda'!F16</f>
        <v>26765998</v>
      </c>
      <c r="G16" s="377">
        <f t="shared" si="0"/>
        <v>0.9828478243667037</v>
      </c>
    </row>
    <row r="17" spans="1:7" x14ac:dyDescent="0.25">
      <c r="A17" s="17">
        <v>14</v>
      </c>
      <c r="B17" s="23" t="s">
        <v>176</v>
      </c>
      <c r="C17" s="14" t="s">
        <v>19</v>
      </c>
      <c r="D17" s="26">
        <f>'2. Önkormányzat'!D17+'3. PH'!D17+'4.GondozásiKp'!D17+'5. Könyvtár'!D17+'6. Konyha'!D17+'7. Óvoda'!D17</f>
        <v>273509336</v>
      </c>
      <c r="E17" s="25">
        <f>+'2. Önkormányzat'!E17+'3. PH'!E17+'4.GondozásiKp'!E17+'5. Könyvtár'!E17+'6. Konyha'!E17+'7. Óvoda'!E17</f>
        <v>303984737</v>
      </c>
      <c r="F17" s="26">
        <f>'2. Önkormányzat'!F17+'3. PH'!F17+'4.GondozásiKp'!F17+'5. Könyvtár'!F17+'6. Konyha'!F17+'7. Óvoda'!F17</f>
        <v>299136989</v>
      </c>
      <c r="G17" s="377">
        <f t="shared" si="0"/>
        <v>0.98405265985443213</v>
      </c>
    </row>
    <row r="18" spans="1:7" x14ac:dyDescent="0.25">
      <c r="A18" s="11"/>
      <c r="B18" s="23"/>
      <c r="C18" s="12"/>
      <c r="D18" s="25">
        <f>'2. Önkormányzat'!D18+'3. PH'!D18+'4.GondozásiKp'!D18+'5. Könyvtár'!D18+'6. Konyha'!D18+'7. Óvoda'!D18</f>
        <v>0</v>
      </c>
      <c r="E18" s="25">
        <f>+'2. Önkormányzat'!E18+'3. PH'!E18+'4.GondozásiKp'!E18+'5. Könyvtár'!E18+'6. Konyha'!E18+'7. Óvoda'!E18</f>
        <v>0</v>
      </c>
      <c r="F18" s="25">
        <f>'2. Önkormányzat'!F18+'3. PH'!F18+'4.GondozásiKp'!F18+'5. Könyvtár'!F18+'6. Konyha'!F18+'7. Óvoda'!F18</f>
        <v>0</v>
      </c>
      <c r="G18" s="377"/>
    </row>
    <row r="19" spans="1:7" x14ac:dyDescent="0.25">
      <c r="A19" s="11">
        <v>15</v>
      </c>
      <c r="B19" s="14" t="s">
        <v>600</v>
      </c>
      <c r="C19" s="14" t="s">
        <v>20</v>
      </c>
      <c r="D19" s="26">
        <f>'2. Önkormányzat'!D19+'3. PH'!D19+'4.GondozásiKp'!D19+'5. Könyvtár'!D19+'6. Konyha'!D19+'7. Óvoda'!D19</f>
        <v>53185959</v>
      </c>
      <c r="E19" s="25">
        <f>+'2. Önkormányzat'!E19+'3. PH'!E19+'4.GondozásiKp'!E19+'5. Könyvtár'!E19+'6. Konyha'!E19+'7. Óvoda'!E19</f>
        <v>50989438</v>
      </c>
      <c r="F19" s="26">
        <f>'2. Önkormányzat'!F19+'3. PH'!F19+'4.GondozásiKp'!F19+'5. Könyvtár'!F19+'6. Konyha'!F19+'7. Óvoda'!F19</f>
        <v>47452665</v>
      </c>
      <c r="G19" s="377">
        <f t="shared" si="0"/>
        <v>0.93063714489263438</v>
      </c>
    </row>
    <row r="20" spans="1:7" x14ac:dyDescent="0.25">
      <c r="A20" s="11"/>
      <c r="B20" s="14"/>
      <c r="C20" s="12"/>
      <c r="D20" s="25">
        <f>'2. Önkormányzat'!D20+'3. PH'!D20+'4.GondozásiKp'!D20+'5. Könyvtár'!D20+'6. Konyha'!D20+'7. Óvoda'!D20</f>
        <v>0</v>
      </c>
      <c r="E20" s="25">
        <f>+'2. Önkormányzat'!E20+'3. PH'!E20+'4.GondozásiKp'!E20+'5. Könyvtár'!E20+'6. Konyha'!E20+'7. Óvoda'!E20</f>
        <v>0</v>
      </c>
      <c r="F20" s="25">
        <f>'2. Önkormányzat'!F20+'3. PH'!F20+'4.GondozásiKp'!F20+'5. Könyvtár'!F20+'6. Konyha'!F20+'7. Óvoda'!F20</f>
        <v>0</v>
      </c>
      <c r="G20" s="377"/>
    </row>
    <row r="21" spans="1:7" x14ac:dyDescent="0.25">
      <c r="A21" s="587" t="s">
        <v>177</v>
      </c>
      <c r="B21" s="587"/>
      <c r="C21" s="12"/>
      <c r="D21" s="25">
        <f>'2. Önkormányzat'!D21+'3. PH'!D21+'4.GondozásiKp'!D21+'5. Könyvtár'!D21+'6. Konyha'!D21+'7. Óvoda'!D21</f>
        <v>0</v>
      </c>
      <c r="E21" s="25">
        <f>+'2. Önkormányzat'!E21+'3. PH'!E21+'4.GondozásiKp'!E21+'5. Könyvtár'!E21+'6. Konyha'!E21+'7. Óvoda'!E21</f>
        <v>0</v>
      </c>
      <c r="F21" s="25">
        <f>'2. Önkormányzat'!F21+'3. PH'!F21+'4.GondozásiKp'!F21+'5. Könyvtár'!F21+'6. Konyha'!F21+'7. Óvoda'!F21</f>
        <v>0</v>
      </c>
      <c r="G21" s="377"/>
    </row>
    <row r="22" spans="1:7" x14ac:dyDescent="0.25">
      <c r="A22" s="11">
        <v>16</v>
      </c>
      <c r="B22" s="12" t="s">
        <v>21</v>
      </c>
      <c r="C22" s="12" t="s">
        <v>22</v>
      </c>
      <c r="D22" s="25">
        <f>'2. Önkormányzat'!D22+'3. PH'!D22+'4.GondozásiKp'!D22+'5. Könyvtár'!D22+'6. Konyha'!D22+'7. Óvoda'!D22</f>
        <v>3147333</v>
      </c>
      <c r="E22" s="25">
        <f>+'2. Önkormányzat'!E22+'3. PH'!E22+'4.GondozásiKp'!E22+'5. Könyvtár'!E22+'6. Konyha'!E22+'7. Óvoda'!E22</f>
        <v>4573050</v>
      </c>
      <c r="F22" s="25">
        <f>'2. Önkormányzat'!F22+'3. PH'!F22+'4.GondozásiKp'!F22+'5. Könyvtár'!F22+'6. Konyha'!F22+'7. Óvoda'!F22</f>
        <v>4438535</v>
      </c>
      <c r="G22" s="377">
        <f t="shared" si="0"/>
        <v>0.97058527678464046</v>
      </c>
    </row>
    <row r="23" spans="1:7" x14ac:dyDescent="0.25">
      <c r="A23" s="11">
        <v>17</v>
      </c>
      <c r="B23" s="12" t="s">
        <v>23</v>
      </c>
      <c r="C23" s="12" t="s">
        <v>24</v>
      </c>
      <c r="D23" s="25">
        <f>'2. Önkormányzat'!D23+'3. PH'!D23+'4.GondozásiKp'!D23+'5. Könyvtár'!D23+'6. Konyha'!D23+'7. Óvoda'!D23</f>
        <v>67201242</v>
      </c>
      <c r="E23" s="25">
        <f>+'2. Önkormányzat'!E23+'3. PH'!E23+'4.GondozásiKp'!E23+'5. Könyvtár'!E23+'6. Konyha'!E23+'7. Óvoda'!E23</f>
        <v>77023000</v>
      </c>
      <c r="F23" s="25">
        <f>'2. Önkormányzat'!F23+'3. PH'!F23+'4.GondozásiKp'!F23+'5. Könyvtár'!F23+'6. Konyha'!F23+'7. Óvoda'!F23</f>
        <v>75310527</v>
      </c>
      <c r="G23" s="377">
        <f t="shared" si="0"/>
        <v>0.97776673201511233</v>
      </c>
    </row>
    <row r="24" spans="1:7" x14ac:dyDescent="0.25">
      <c r="A24" s="11">
        <v>18</v>
      </c>
      <c r="B24" s="13" t="s">
        <v>157</v>
      </c>
      <c r="C24" s="13" t="s">
        <v>25</v>
      </c>
      <c r="D24" s="25">
        <f>'2. Önkormányzat'!D24+'3. PH'!D24+'4.GondozásiKp'!D24+'5. Könyvtár'!D24+'6. Konyha'!D24+'7. Óvoda'!D24</f>
        <v>70348575</v>
      </c>
      <c r="E24" s="25">
        <f>+'2. Önkormányzat'!E24+'3. PH'!E24+'4.GondozásiKp'!E24+'5. Könyvtár'!E24+'6. Konyha'!E24+'7. Óvoda'!E24</f>
        <v>81596050</v>
      </c>
      <c r="F24" s="25">
        <f>'2. Önkormányzat'!F24+'3. PH'!F24+'4.GondozásiKp'!F24+'5. Könyvtár'!F24+'6. Konyha'!F24+'7. Óvoda'!F24</f>
        <v>79749062</v>
      </c>
      <c r="G24" s="377">
        <f t="shared" si="0"/>
        <v>0.9773642474114862</v>
      </c>
    </row>
    <row r="25" spans="1:7" x14ac:dyDescent="0.25">
      <c r="A25" s="11">
        <v>19</v>
      </c>
      <c r="B25" s="12" t="s">
        <v>26</v>
      </c>
      <c r="C25" s="12" t="s">
        <v>27</v>
      </c>
      <c r="D25" s="25">
        <f>'2. Önkormányzat'!D25+'3. PH'!D25+'4.GondozásiKp'!D25+'5. Könyvtár'!D25+'6. Konyha'!D25+'7. Óvoda'!D25</f>
        <v>1314260</v>
      </c>
      <c r="E25" s="25">
        <f>+'2. Önkormányzat'!E25+'3. PH'!E25+'4.GondozásiKp'!E25+'5. Könyvtár'!E25+'6. Konyha'!E25+'7. Óvoda'!E25</f>
        <v>1685504</v>
      </c>
      <c r="F25" s="25">
        <f>'2. Önkormányzat'!F25+'3. PH'!F25+'4.GondozásiKp'!F25+'5. Könyvtár'!F25+'6. Konyha'!F25+'7. Óvoda'!F25</f>
        <v>1357571</v>
      </c>
      <c r="G25" s="377">
        <f t="shared" si="0"/>
        <v>0.80543920394137303</v>
      </c>
    </row>
    <row r="26" spans="1:7" x14ac:dyDescent="0.25">
      <c r="A26" s="11">
        <v>20</v>
      </c>
      <c r="B26" s="12" t="s">
        <v>28</v>
      </c>
      <c r="C26" s="12" t="s">
        <v>29</v>
      </c>
      <c r="D26" s="25">
        <f>'2. Önkormányzat'!D26+'3. PH'!D26+'4.GondozásiKp'!D26+'5. Könyvtár'!D26+'6. Konyha'!D26+'7. Óvoda'!D26</f>
        <v>3320000</v>
      </c>
      <c r="E26" s="25">
        <f>+'2. Önkormányzat'!E26+'3. PH'!E26+'4.GondozásiKp'!E26+'5. Könyvtár'!E26+'6. Konyha'!E26+'7. Óvoda'!E26</f>
        <v>2895046</v>
      </c>
      <c r="F26" s="25">
        <f>'2. Önkormányzat'!F26+'3. PH'!F26+'4.GondozásiKp'!F26+'5. Könyvtár'!F26+'6. Konyha'!F26+'7. Óvoda'!F26</f>
        <v>2680372</v>
      </c>
      <c r="G26" s="377">
        <f t="shared" si="0"/>
        <v>0.92584781036294417</v>
      </c>
    </row>
    <row r="27" spans="1:7" x14ac:dyDescent="0.25">
      <c r="A27" s="11">
        <v>21</v>
      </c>
      <c r="B27" s="13" t="s">
        <v>158</v>
      </c>
      <c r="C27" s="13" t="s">
        <v>30</v>
      </c>
      <c r="D27" s="25">
        <f>'2. Önkormányzat'!D27+'3. PH'!D27+'4.GondozásiKp'!D27+'5. Könyvtár'!D27+'6. Konyha'!D27+'7. Óvoda'!D27</f>
        <v>4634260</v>
      </c>
      <c r="E27" s="25">
        <f>+'2. Önkormányzat'!E27+'3. PH'!E27+'4.GondozásiKp'!E27+'5. Könyvtár'!E27+'6. Konyha'!E27+'7. Óvoda'!E27</f>
        <v>4580550</v>
      </c>
      <c r="F27" s="25">
        <f>'2. Önkormányzat'!F27+'3. PH'!F27+'4.GondozásiKp'!F27+'5. Könyvtár'!F27+'6. Konyha'!F27+'7. Óvoda'!F27</f>
        <v>4037943</v>
      </c>
      <c r="G27" s="377">
        <f t="shared" si="0"/>
        <v>0.88154108131119624</v>
      </c>
    </row>
    <row r="28" spans="1:7" x14ac:dyDescent="0.25">
      <c r="A28" s="11">
        <v>22</v>
      </c>
      <c r="B28" s="12" t="s">
        <v>31</v>
      </c>
      <c r="C28" s="12" t="s">
        <v>32</v>
      </c>
      <c r="D28" s="25">
        <f>'2. Önkormányzat'!D28+'3. PH'!D28+'4.GondozásiKp'!D28+'5. Könyvtár'!D28+'6. Konyha'!D28+'7. Óvoda'!D28</f>
        <v>33300000</v>
      </c>
      <c r="E28" s="25">
        <f>+'2. Önkormányzat'!E28+'3. PH'!E28+'4.GondozásiKp'!E28+'5. Könyvtár'!E28+'6. Konyha'!E28+'7. Óvoda'!E28</f>
        <v>33518676</v>
      </c>
      <c r="F28" s="25">
        <f>'2. Önkormányzat'!F28+'3. PH'!F28+'4.GondozásiKp'!F28+'5. Könyvtár'!F28+'6. Konyha'!F28+'7. Óvoda'!F28</f>
        <v>29008116</v>
      </c>
      <c r="G28" s="377">
        <f t="shared" si="0"/>
        <v>0.86543143887902974</v>
      </c>
    </row>
    <row r="29" spans="1:7" x14ac:dyDescent="0.25">
      <c r="A29" s="11">
        <v>23</v>
      </c>
      <c r="B29" s="12" t="s">
        <v>119</v>
      </c>
      <c r="C29" s="12" t="s">
        <v>33</v>
      </c>
      <c r="D29" s="25">
        <f>'2. Önkormányzat'!D29+'3. PH'!D29+'4.GondozásiKp'!D29+'5. Könyvtár'!D29+'6. Konyha'!D29+'7. Óvoda'!D29</f>
        <v>450000</v>
      </c>
      <c r="E29" s="25">
        <f>+'2. Önkormányzat'!E29+'3. PH'!E29+'4.GondozásiKp'!E29+'5. Könyvtár'!E29+'6. Konyha'!E29+'7. Óvoda'!E29</f>
        <v>170200</v>
      </c>
      <c r="F29" s="25">
        <f>'2. Önkormányzat'!F29+'3. PH'!F29+'4.GondozásiKp'!F29+'5. Könyvtár'!F29+'6. Konyha'!F29+'7. Óvoda'!F29</f>
        <v>140400</v>
      </c>
      <c r="G29" s="377">
        <f t="shared" si="0"/>
        <v>0.82491186839012931</v>
      </c>
    </row>
    <row r="30" spans="1:7" x14ac:dyDescent="0.25">
      <c r="A30" s="11">
        <v>24</v>
      </c>
      <c r="B30" s="12" t="s">
        <v>34</v>
      </c>
      <c r="C30" s="12" t="s">
        <v>35</v>
      </c>
      <c r="D30" s="25">
        <f>'2. Önkormányzat'!D30+'3. PH'!D30+'4.GondozásiKp'!D30+'5. Könyvtár'!D30+'6. Konyha'!D30+'7. Óvoda'!D30</f>
        <v>17731207</v>
      </c>
      <c r="E30" s="25">
        <f>+'2. Önkormányzat'!E30+'3. PH'!E30+'4.GondozásiKp'!E30+'5. Könyvtár'!E30+'6. Konyha'!E30+'7. Óvoda'!E30</f>
        <v>22159247</v>
      </c>
      <c r="F30" s="25">
        <f>'2. Önkormányzat'!F30+'3. PH'!F30+'4.GondozásiKp'!F30+'5. Könyvtár'!F30+'6. Konyha'!F30+'7. Óvoda'!F30</f>
        <v>9467387</v>
      </c>
      <c r="G30" s="377">
        <f t="shared" si="0"/>
        <v>0.42724317301937198</v>
      </c>
    </row>
    <row r="31" spans="1:7" x14ac:dyDescent="0.25">
      <c r="A31" s="11">
        <v>25</v>
      </c>
      <c r="B31" s="12" t="s">
        <v>125</v>
      </c>
      <c r="C31" s="12" t="s">
        <v>36</v>
      </c>
      <c r="D31" s="25">
        <f>'2. Önkormányzat'!D31+'3. PH'!D31+'4.GondozásiKp'!D31+'5. Könyvtár'!D31+'6. Konyha'!D31+'7. Óvoda'!D31</f>
        <v>17233000</v>
      </c>
      <c r="E31" s="25">
        <f>+'2. Önkormányzat'!E31+'3. PH'!E31+'4.GondozásiKp'!E31+'5. Könyvtár'!E31+'6. Konyha'!E31+'7. Óvoda'!E31</f>
        <v>25560000</v>
      </c>
      <c r="F31" s="25">
        <f>'2. Önkormányzat'!F31+'3. PH'!F31+'4.GondozásiKp'!F31+'5. Könyvtár'!F31+'6. Konyha'!F31+'7. Óvoda'!F31</f>
        <v>23965000</v>
      </c>
      <c r="G31" s="377">
        <f t="shared" si="0"/>
        <v>0.93759780907668233</v>
      </c>
    </row>
    <row r="32" spans="1:7" x14ac:dyDescent="0.25">
      <c r="A32" s="11">
        <v>26</v>
      </c>
      <c r="B32" s="12" t="s">
        <v>126</v>
      </c>
      <c r="C32" s="12" t="s">
        <v>37</v>
      </c>
      <c r="D32" s="25">
        <f>'2. Önkormányzat'!D32+'3. PH'!D32+'4.GondozásiKp'!D32+'5. Könyvtár'!D32+'6. Konyha'!D32+'7. Óvoda'!D32</f>
        <v>26176794</v>
      </c>
      <c r="E32" s="25">
        <f>+'2. Önkormányzat'!E32+'3. PH'!E32+'4.GondozásiKp'!E32+'5. Könyvtár'!E32+'6. Konyha'!E32+'7. Óvoda'!E32</f>
        <v>21406211</v>
      </c>
      <c r="F32" s="25">
        <f>'2. Önkormányzat'!F32+'3. PH'!F32+'4.GondozásiKp'!F32+'5. Könyvtár'!F32+'6. Konyha'!F32+'7. Óvoda'!F32</f>
        <v>20895119</v>
      </c>
      <c r="G32" s="377">
        <f t="shared" si="0"/>
        <v>0.97612412584366282</v>
      </c>
    </row>
    <row r="33" spans="1:7" x14ac:dyDescent="0.25">
      <c r="A33" s="11">
        <v>27</v>
      </c>
      <c r="B33" s="13" t="s">
        <v>159</v>
      </c>
      <c r="C33" s="13" t="s">
        <v>38</v>
      </c>
      <c r="D33" s="25">
        <f>'2. Önkormányzat'!D33+'3. PH'!D33+'4.GondozásiKp'!D33+'5. Könyvtár'!D33+'6. Konyha'!D33+'7. Óvoda'!D33</f>
        <v>94891001</v>
      </c>
      <c r="E33" s="25">
        <f>+'2. Önkormányzat'!E33+'3. PH'!E33+'4.GondozásiKp'!E33+'5. Könyvtár'!E33+'6. Konyha'!E33+'7. Óvoda'!E33</f>
        <v>102814334</v>
      </c>
      <c r="F33" s="25">
        <f>'2. Önkormányzat'!F33+'3. PH'!F33+'4.GondozásiKp'!F33+'5. Könyvtár'!F33+'6. Konyha'!F33+'7. Óvoda'!F33</f>
        <v>83476022</v>
      </c>
      <c r="G33" s="377">
        <f t="shared" si="0"/>
        <v>0.81191035094386743</v>
      </c>
    </row>
    <row r="34" spans="1:7" x14ac:dyDescent="0.25">
      <c r="A34" s="11">
        <v>28</v>
      </c>
      <c r="B34" s="12" t="s">
        <v>39</v>
      </c>
      <c r="C34" s="12" t="s">
        <v>40</v>
      </c>
      <c r="D34" s="25">
        <f>+D35</f>
        <v>159361</v>
      </c>
      <c r="E34" s="25">
        <f>+'2. Önkormányzat'!E34+'3. PH'!E34+'4.GondozásiKp'!E34+'5. Könyvtár'!E34+'6. Konyha'!E34+'7. Óvoda'!E34</f>
        <v>795716</v>
      </c>
      <c r="F34" s="25">
        <f t="shared" ref="F34" si="1">+F35</f>
        <v>527100</v>
      </c>
      <c r="G34" s="377">
        <f t="shared" si="0"/>
        <v>0.66242227126261133</v>
      </c>
    </row>
    <row r="35" spans="1:7" x14ac:dyDescent="0.25">
      <c r="A35" s="11">
        <v>29</v>
      </c>
      <c r="B35" s="13" t="s">
        <v>160</v>
      </c>
      <c r="C35" s="13" t="s">
        <v>41</v>
      </c>
      <c r="D35" s="25">
        <f>'2. Önkormányzat'!D35+'3. PH'!D35+'4.GondozásiKp'!D35+'5. Könyvtár'!D35+'6. Konyha'!D35+'7. Óvoda'!D35</f>
        <v>159361</v>
      </c>
      <c r="E35" s="25">
        <f>+'2. Önkormányzat'!E35+'3. PH'!E35+'4.GondozásiKp'!E35+'5. Könyvtár'!E35+'6. Konyha'!E35+'7. Óvoda'!E35</f>
        <v>795716</v>
      </c>
      <c r="F35" s="25">
        <f>'2. Önkormányzat'!F35+'3. PH'!F35+'4.GondozásiKp'!F35+'5. Könyvtár'!F35+'6. Konyha'!F35+'7. Óvoda'!F35</f>
        <v>527100</v>
      </c>
      <c r="G35" s="377">
        <f t="shared" si="0"/>
        <v>0.66242227126261133</v>
      </c>
    </row>
    <row r="36" spans="1:7" x14ac:dyDescent="0.25">
      <c r="A36" s="11">
        <v>30</v>
      </c>
      <c r="B36" s="15" t="s">
        <v>42</v>
      </c>
      <c r="C36" s="15" t="s">
        <v>43</v>
      </c>
      <c r="D36" s="25">
        <f>'2. Önkormányzat'!D36+'3. PH'!D36+'4.GondozásiKp'!D36+'5. Könyvtár'!D36+'6. Konyha'!D36+'7. Óvoda'!D36</f>
        <v>35755245</v>
      </c>
      <c r="E36" s="25">
        <f>+'2. Önkormányzat'!E36+'3. PH'!E36+'4.GondozásiKp'!E36+'5. Könyvtár'!E36+'6. Konyha'!E36+'7. Óvoda'!E36</f>
        <v>37421617</v>
      </c>
      <c r="F36" s="25">
        <f>'2. Önkormányzat'!F36+'3. PH'!F36+'4.GondozásiKp'!F36+'5. Könyvtár'!F36+'6. Konyha'!F36+'7. Óvoda'!F36</f>
        <v>29652318</v>
      </c>
      <c r="G36" s="377">
        <f t="shared" si="0"/>
        <v>0.79238473313432711</v>
      </c>
    </row>
    <row r="37" spans="1:7" x14ac:dyDescent="0.25">
      <c r="A37" s="11">
        <v>31</v>
      </c>
      <c r="B37" s="15" t="s">
        <v>127</v>
      </c>
      <c r="C37" s="15" t="s">
        <v>44</v>
      </c>
      <c r="D37" s="25">
        <f>'2. Önkormányzat'!D37+'3. PH'!D37+'4.GondozásiKp'!D37+'5. Könyvtár'!D37+'6. Konyha'!D37+'7. Óvoda'!D37</f>
        <v>3215000</v>
      </c>
      <c r="E37" s="25">
        <f>+'2. Önkormányzat'!E37+'3. PH'!E37+'4.GondozásiKp'!E37+'5. Könyvtár'!E37+'6. Konyha'!E37+'7. Óvoda'!E37</f>
        <v>6650000</v>
      </c>
      <c r="F37" s="25">
        <f>'2. Önkormányzat'!F37+'3. PH'!F37+'4.GondozásiKp'!F37+'5. Könyvtár'!F37+'6. Konyha'!F37+'7. Óvoda'!F37</f>
        <v>5018000</v>
      </c>
      <c r="G37" s="377">
        <f t="shared" si="0"/>
        <v>0.75458646616541358</v>
      </c>
    </row>
    <row r="38" spans="1:7" x14ac:dyDescent="0.25">
      <c r="A38" s="11">
        <v>32</v>
      </c>
      <c r="B38" s="15" t="s">
        <v>162</v>
      </c>
      <c r="C38" s="12" t="s">
        <v>161</v>
      </c>
      <c r="D38" s="25">
        <f>'2. Önkormányzat'!D38+'3. PH'!D38+'4.GondozásiKp'!D38+'5. Könyvtár'!D38+'6. Konyha'!D38+'7. Óvoda'!D38</f>
        <v>32268000</v>
      </c>
      <c r="E38" s="25">
        <f>+'2. Önkormányzat'!E38+'3. PH'!E38+'4.GondozásiKp'!E38+'5. Könyvtár'!E38+'6. Konyha'!E38+'7. Óvoda'!E38</f>
        <v>41837924</v>
      </c>
      <c r="F38" s="25">
        <f>'2. Önkormányzat'!F38+'3. PH'!F38+'4.GondozásiKp'!F38+'5. Könyvtár'!F38+'6. Konyha'!F38+'7. Óvoda'!F38</f>
        <v>18930027</v>
      </c>
      <c r="G38" s="377">
        <f t="shared" si="0"/>
        <v>0.45246095384656276</v>
      </c>
    </row>
    <row r="39" spans="1:7" x14ac:dyDescent="0.25">
      <c r="A39" s="11">
        <v>33</v>
      </c>
      <c r="B39" s="13" t="s">
        <v>163</v>
      </c>
      <c r="C39" s="13" t="s">
        <v>45</v>
      </c>
      <c r="D39" s="25">
        <f>'2. Önkormányzat'!D39+'3. PH'!D39+'4.GondozásiKp'!D39+'5. Könyvtár'!D39+'6. Konyha'!D39+'7. Óvoda'!D39</f>
        <v>71238245</v>
      </c>
      <c r="E39" s="25">
        <f>+'2. Önkormányzat'!E39+'3. PH'!E39+'4.GondozásiKp'!E39+'5. Könyvtár'!E39+'6. Konyha'!E39+'7. Óvoda'!E39</f>
        <v>85909541</v>
      </c>
      <c r="F39" s="25">
        <f>'2. Önkormányzat'!F39+'3. PH'!F39+'4.GondozásiKp'!F39+'5. Könyvtár'!F39+'6. Konyha'!F39+'7. Óvoda'!F39</f>
        <v>53600345</v>
      </c>
      <c r="G39" s="377">
        <f t="shared" si="0"/>
        <v>0.62391609099622591</v>
      </c>
    </row>
    <row r="40" spans="1:7" x14ac:dyDescent="0.25">
      <c r="A40" s="11">
        <v>34</v>
      </c>
      <c r="B40" s="23" t="s">
        <v>179</v>
      </c>
      <c r="C40" s="14" t="s">
        <v>46</v>
      </c>
      <c r="D40" s="26">
        <f>'2. Önkormányzat'!D40+'3. PH'!D40+'4.GondozásiKp'!D40+'5. Könyvtár'!D40+'6. Konyha'!D40+'7. Óvoda'!D40</f>
        <v>241271442</v>
      </c>
      <c r="E40" s="25">
        <f>+'2. Önkormányzat'!E40+'3. PH'!E40+'4.GondozásiKp'!E40+'5. Könyvtár'!E40+'6. Konyha'!E40+'7. Óvoda'!E40</f>
        <v>275696191</v>
      </c>
      <c r="F40" s="26">
        <f>'2. Önkormányzat'!F40+'3. PH'!F40+'4.GondozásiKp'!F40+'5. Könyvtár'!F40+'6. Konyha'!F40+'7. Óvoda'!F40</f>
        <v>221390472</v>
      </c>
      <c r="G40" s="377">
        <f t="shared" si="0"/>
        <v>0.80302332504840446</v>
      </c>
    </row>
    <row r="41" spans="1:7" x14ac:dyDescent="0.25">
      <c r="A41" s="11"/>
      <c r="B41" s="23"/>
      <c r="C41" s="12"/>
      <c r="D41" s="25">
        <f>'2. Önkormányzat'!D41+'3. PH'!D41+'4.GondozásiKp'!D41+'5. Könyvtár'!D41+'6. Konyha'!D41+'7. Óvoda'!D41</f>
        <v>0</v>
      </c>
      <c r="E41" s="25">
        <f>+'2. Önkormányzat'!E41+'3. PH'!E41+'4.GondozásiKp'!E41+'5. Könyvtár'!E41+'6. Konyha'!E41+'7. Óvoda'!E41</f>
        <v>0</v>
      </c>
      <c r="F41" s="25">
        <f>'2. Önkormányzat'!F41+'3. PH'!F41+'4.GondozásiKp'!F41+'5. Könyvtár'!F41+'6. Konyha'!F41+'7. Óvoda'!F41</f>
        <v>0</v>
      </c>
      <c r="G41" s="377"/>
    </row>
    <row r="42" spans="1:7" x14ac:dyDescent="0.25">
      <c r="A42" s="455" t="s">
        <v>180</v>
      </c>
      <c r="B42" s="40"/>
      <c r="C42" s="12"/>
      <c r="D42" s="25">
        <f>'2. Önkormányzat'!D42+'3. PH'!D42+'4.GondozásiKp'!D42+'5. Könyvtár'!D42+'6. Konyha'!D42+'7. Óvoda'!D42</f>
        <v>0</v>
      </c>
      <c r="E42" s="25">
        <f>+'2. Önkormányzat'!E42+'3. PH'!E42+'4.GondozásiKp'!E42+'5. Könyvtár'!E42+'6. Konyha'!E42+'7. Óvoda'!E42</f>
        <v>0</v>
      </c>
      <c r="F42" s="25">
        <f>'2. Önkormányzat'!F42+'3. PH'!F42+'4.GondozásiKp'!F42+'5. Könyvtár'!F42+'6. Konyha'!F42+'7. Óvoda'!F42</f>
        <v>0</v>
      </c>
      <c r="G42" s="377"/>
    </row>
    <row r="43" spans="1:7" x14ac:dyDescent="0.25">
      <c r="A43" s="11">
        <v>35</v>
      </c>
      <c r="B43" s="13" t="s">
        <v>128</v>
      </c>
      <c r="C43" s="13" t="s">
        <v>47</v>
      </c>
      <c r="D43" s="25">
        <f>'2. Önkormányzat'!D43+'3. PH'!D43+'4.GondozásiKp'!D43+'5. Könyvtár'!D43+'6. Konyha'!D43+'7. Óvoda'!D43</f>
        <v>2300000</v>
      </c>
      <c r="E43" s="25">
        <f>+'2. Önkormányzat'!E43+'3. PH'!E43+'4.GondozásiKp'!E43+'5. Könyvtár'!E43+'6. Konyha'!E43+'7. Óvoda'!E43</f>
        <v>0</v>
      </c>
      <c r="F43" s="25">
        <f>'2. Önkormányzat'!F43+'3. PH'!F43+'4.GondozásiKp'!F43+'5. Könyvtár'!F43+'6. Konyha'!F43+'7. Óvoda'!F43</f>
        <v>0</v>
      </c>
      <c r="G43" s="377"/>
    </row>
    <row r="44" spans="1:7" x14ac:dyDescent="0.25">
      <c r="A44" s="11">
        <v>37</v>
      </c>
      <c r="B44" s="13" t="s">
        <v>129</v>
      </c>
      <c r="C44" s="13" t="s">
        <v>48</v>
      </c>
      <c r="D44" s="25">
        <f>'2. Önkormányzat'!D44+'3. PH'!D44+'4.GondozásiKp'!D44+'5. Könyvtár'!D44+'6. Konyha'!D44+'7. Óvoda'!D44</f>
        <v>2462012</v>
      </c>
      <c r="E44" s="25">
        <f>+'2. Önkormányzat'!E44+'3. PH'!E44+'4.GondozásiKp'!E44+'5. Könyvtár'!E44+'6. Konyha'!E44+'7. Óvoda'!E44</f>
        <v>4141708</v>
      </c>
      <c r="F44" s="25">
        <f>'2. Önkormányzat'!F44+'3. PH'!F44+'4.GondozásiKp'!F44+'5. Könyvtár'!F44+'6. Konyha'!F44+'7. Óvoda'!F44</f>
        <v>1669073</v>
      </c>
      <c r="G44" s="377">
        <f t="shared" si="0"/>
        <v>0.40299147115151529</v>
      </c>
    </row>
    <row r="45" spans="1:7" x14ac:dyDescent="0.25">
      <c r="A45" s="11">
        <v>40</v>
      </c>
      <c r="B45" s="23" t="s">
        <v>181</v>
      </c>
      <c r="C45" s="14" t="s">
        <v>49</v>
      </c>
      <c r="D45" s="26">
        <f>'2. Önkormányzat'!D45+'3. PH'!D45+'4.GondozásiKp'!D45+'5. Könyvtár'!D45+'6. Konyha'!D45+'7. Óvoda'!D45</f>
        <v>4762012</v>
      </c>
      <c r="E45" s="25">
        <f>+'2. Önkormányzat'!E45+'3. PH'!E45+'4.GondozásiKp'!E45+'5. Könyvtár'!E45+'6. Konyha'!E45+'7. Óvoda'!E45</f>
        <v>4141708</v>
      </c>
      <c r="F45" s="26">
        <f>'2. Önkormányzat'!F45+'3. PH'!F45+'4.GondozásiKp'!F45+'5. Könyvtár'!F45+'6. Konyha'!F45+'7. Óvoda'!F45</f>
        <v>1669073</v>
      </c>
      <c r="G45" s="377">
        <f t="shared" si="0"/>
        <v>0.40299147115151529</v>
      </c>
    </row>
    <row r="46" spans="1:7" x14ac:dyDescent="0.25">
      <c r="A46" s="11"/>
      <c r="B46" s="23"/>
      <c r="C46" s="12"/>
      <c r="D46" s="25">
        <f>'2. Önkormányzat'!D46+'3. PH'!D46+'4.GondozásiKp'!D46+'5. Könyvtár'!D46+'6. Konyha'!D46+'7. Óvoda'!D46</f>
        <v>0</v>
      </c>
      <c r="E46" s="25">
        <f>+'2. Önkormányzat'!E46+'3. PH'!E46+'4.GondozásiKp'!E46+'5. Könyvtár'!E46+'6. Konyha'!E46+'7. Óvoda'!E46</f>
        <v>0</v>
      </c>
      <c r="F46" s="25">
        <f>'2. Önkormányzat'!F46+'3. PH'!F46+'4.GondozásiKp'!F46+'5. Könyvtár'!F46+'6. Konyha'!F46+'7. Óvoda'!F46</f>
        <v>0</v>
      </c>
      <c r="G46" s="377"/>
    </row>
    <row r="47" spans="1:7" x14ac:dyDescent="0.25">
      <c r="A47" s="587" t="s">
        <v>182</v>
      </c>
      <c r="B47" s="587"/>
      <c r="C47" s="12"/>
      <c r="D47" s="25">
        <f>'2. Önkormányzat'!D47+'3. PH'!D47+'4.GondozásiKp'!D47+'5. Könyvtár'!D47+'6. Konyha'!D47+'7. Óvoda'!D47</f>
        <v>0</v>
      </c>
      <c r="E47" s="25">
        <f>+'2. Önkormányzat'!E47+'3. PH'!E47+'4.GondozásiKp'!E47+'5. Könyvtár'!E47+'6. Konyha'!E47+'7. Óvoda'!E47</f>
        <v>0</v>
      </c>
      <c r="F47" s="25">
        <f>'2. Önkormányzat'!F47+'3. PH'!F47+'4.GondozásiKp'!F47+'5. Könyvtár'!F47+'6. Konyha'!F47+'7. Óvoda'!F47</f>
        <v>0</v>
      </c>
      <c r="G47" s="377"/>
    </row>
    <row r="48" spans="1:7" x14ac:dyDescent="0.25">
      <c r="A48" s="11">
        <v>41</v>
      </c>
      <c r="B48" s="15" t="s">
        <v>50</v>
      </c>
      <c r="C48" s="15" t="s">
        <v>51</v>
      </c>
      <c r="D48" s="25">
        <f>'2. Önkormányzat'!D48+'3. PH'!D48+'4.GondozásiKp'!D48+'5. Könyvtár'!D48+'6. Konyha'!D48+'7. Óvoda'!D48</f>
        <v>5320427</v>
      </c>
      <c r="E48" s="25">
        <f>+'2. Önkormányzat'!E48+'3. PH'!E48+'4.GondozásiKp'!E48+'5. Könyvtár'!E48+'6. Konyha'!E48+'7. Óvoda'!E48</f>
        <v>8356081</v>
      </c>
      <c r="F48" s="25">
        <f>'2. Önkormányzat'!F48+'3. PH'!F48+'4.GondozásiKp'!F48+'5. Könyvtár'!F48+'6. Konyha'!F48+'7. Óvoda'!F48</f>
        <v>6352928</v>
      </c>
      <c r="G48" s="377">
        <f t="shared" si="0"/>
        <v>0.76027601934447497</v>
      </c>
    </row>
    <row r="49" spans="1:7" x14ac:dyDescent="0.25">
      <c r="A49" s="11">
        <v>42</v>
      </c>
      <c r="B49" s="15" t="s">
        <v>154</v>
      </c>
      <c r="C49" s="15" t="s">
        <v>51</v>
      </c>
      <c r="D49" s="25">
        <f>'2. Önkormányzat'!D49+'3. PH'!D49+'4.GondozásiKp'!D49+'5. Könyvtár'!D49+'6. Konyha'!D49+'7. Óvoda'!D49</f>
        <v>5320427</v>
      </c>
      <c r="E49" s="25">
        <f>+'2. Önkormányzat'!E49+'3. PH'!E49+'4.GondozásiKp'!E49+'5. Könyvtár'!E49+'6. Konyha'!E49+'7. Óvoda'!E49</f>
        <v>8356081</v>
      </c>
      <c r="F49" s="25">
        <f>'2. Önkormányzat'!F49+'3. PH'!F49+'4.GondozásiKp'!F49+'5. Könyvtár'!F49+'6. Konyha'!F49+'7. Óvoda'!F49</f>
        <v>6352928</v>
      </c>
      <c r="G49" s="377">
        <f t="shared" si="0"/>
        <v>0.76027601934447497</v>
      </c>
    </row>
    <row r="50" spans="1:7" x14ac:dyDescent="0.25">
      <c r="A50" s="11">
        <v>43</v>
      </c>
      <c r="B50" s="15" t="s">
        <v>130</v>
      </c>
      <c r="C50" s="15" t="s">
        <v>52</v>
      </c>
      <c r="D50" s="25">
        <f>'2. Önkormányzat'!D50+'3. PH'!D50+'4.GondozásiKp'!D50+'5. Könyvtár'!D50+'6. Konyha'!D50+'7. Óvoda'!D50</f>
        <v>9592100</v>
      </c>
      <c r="E50" s="25">
        <f>+'2. Önkormányzat'!E50+'3. PH'!E50+'4.GondozásiKp'!E50+'5. Könyvtár'!E50+'6. Konyha'!E50+'7. Óvoda'!E50</f>
        <v>12110181</v>
      </c>
      <c r="F50" s="25">
        <f>'2. Önkormányzat'!F50+'3. PH'!F50+'4.GondozásiKp'!F50+'5. Könyvtár'!F50+'6. Konyha'!F50+'7. Óvoda'!F50</f>
        <v>6493871</v>
      </c>
      <c r="G50" s="377">
        <f t="shared" si="0"/>
        <v>0.53623236514796935</v>
      </c>
    </row>
    <row r="51" spans="1:7" x14ac:dyDescent="0.25">
      <c r="A51" s="11">
        <v>44</v>
      </c>
      <c r="B51" s="15" t="s">
        <v>131</v>
      </c>
      <c r="C51" s="12" t="s">
        <v>53</v>
      </c>
      <c r="D51" s="25">
        <f>'2. Önkormányzat'!D51+'3. PH'!D51+'4.GondozásiKp'!D51+'5. Könyvtár'!D51+'6. Konyha'!D51+'7. Óvoda'!D51</f>
        <v>12500000</v>
      </c>
      <c r="E51" s="25">
        <f>+'2. Önkormányzat'!E51+'3. PH'!E51+'4.GondozásiKp'!E51+'5. Könyvtár'!E51+'6. Konyha'!E51+'7. Óvoda'!E51</f>
        <v>7640000</v>
      </c>
      <c r="F51" s="25">
        <f>'2. Önkormányzat'!F51+'3. PH'!F51+'4.GondozásiKp'!F51+'5. Könyvtár'!F51+'6. Konyha'!F51+'7. Óvoda'!F51</f>
        <v>7100000</v>
      </c>
      <c r="G51" s="377">
        <f t="shared" si="0"/>
        <v>0.9293193717277487</v>
      </c>
    </row>
    <row r="52" spans="1:7" x14ac:dyDescent="0.25">
      <c r="A52" s="11">
        <v>46</v>
      </c>
      <c r="B52" s="15" t="s">
        <v>54</v>
      </c>
      <c r="C52" s="12" t="s">
        <v>55</v>
      </c>
      <c r="D52" s="25">
        <f>'2. Önkormányzat'!D52+'3. PH'!D52+'4.GondozásiKp'!D52+'5. Könyvtár'!D52+'6. Konyha'!D52+'7. Óvoda'!D52</f>
        <v>5000000</v>
      </c>
      <c r="E52" s="25">
        <f>+'2. Önkormányzat'!E52+'3. PH'!E52+'4.GondozásiKp'!E52+'5. Könyvtár'!E52+'6. Konyha'!E52+'7. Óvoda'!E52</f>
        <v>0</v>
      </c>
      <c r="F52" s="25">
        <f>'2. Önkormányzat'!F52+'3. PH'!F52+'4.GondozásiKp'!F52+'5. Könyvtár'!F52+'6. Konyha'!F52+'7. Óvoda'!F52</f>
        <v>0</v>
      </c>
      <c r="G52" s="377"/>
    </row>
    <row r="53" spans="1:7" x14ac:dyDescent="0.25">
      <c r="A53" s="11">
        <v>47</v>
      </c>
      <c r="B53" s="23" t="s">
        <v>183</v>
      </c>
      <c r="C53" s="14" t="s">
        <v>56</v>
      </c>
      <c r="D53" s="26">
        <f>'2. Önkormányzat'!D53+'3. PH'!D53+'4.GondozásiKp'!D53+'5. Könyvtár'!D53+'6. Konyha'!D53+'7. Óvoda'!D53</f>
        <v>32412527</v>
      </c>
      <c r="E53" s="25">
        <f>+'2. Önkormányzat'!E53+'3. PH'!E53+'4.GondozásiKp'!E53+'5. Könyvtár'!E53+'6. Konyha'!E53+'7. Óvoda'!E53</f>
        <v>28106262</v>
      </c>
      <c r="F53" s="26">
        <f>'2. Önkormányzat'!F53+'3. PH'!F53+'4.GondozásiKp'!F53+'5. Könyvtár'!F53+'6. Konyha'!F53+'7. Óvoda'!F53</f>
        <v>19946799</v>
      </c>
      <c r="G53" s="377">
        <f t="shared" si="0"/>
        <v>0.70969234542821813</v>
      </c>
    </row>
    <row r="54" spans="1:7" x14ac:dyDescent="0.25">
      <c r="A54" s="11"/>
      <c r="B54" s="23"/>
      <c r="C54" s="12"/>
      <c r="D54" s="25">
        <f>'2. Önkormányzat'!D54+'3. PH'!D54+'4.GondozásiKp'!D54+'5. Könyvtár'!D54+'6. Konyha'!D54+'7. Óvoda'!D54</f>
        <v>0</v>
      </c>
      <c r="E54" s="25">
        <f>+'2. Önkormányzat'!E54+'3. PH'!E54+'4.GondozásiKp'!E54+'5. Könyvtár'!E54+'6. Konyha'!E54+'7. Óvoda'!E54</f>
        <v>0</v>
      </c>
      <c r="F54" s="25">
        <f>'2. Önkormányzat'!F54+'3. PH'!F54+'4.GondozásiKp'!F54+'5. Könyvtár'!F54+'6. Konyha'!F54+'7. Óvoda'!F54</f>
        <v>0</v>
      </c>
      <c r="G54" s="377"/>
    </row>
    <row r="55" spans="1:7" x14ac:dyDescent="0.25">
      <c r="A55" s="587" t="s">
        <v>184</v>
      </c>
      <c r="B55" s="587"/>
      <c r="C55" s="12"/>
      <c r="D55" s="25">
        <f>'2. Önkormányzat'!D55+'3. PH'!D55+'4.GondozásiKp'!D55+'5. Könyvtár'!D55+'6. Konyha'!D55+'7. Óvoda'!D55</f>
        <v>0</v>
      </c>
      <c r="E55" s="25">
        <f>+'2. Önkormányzat'!E55+'3. PH'!E55+'4.GondozásiKp'!E55+'5. Könyvtár'!E55+'6. Konyha'!E55+'7. Óvoda'!E55</f>
        <v>0</v>
      </c>
      <c r="F55" s="25">
        <f>'2. Önkormányzat'!F55+'3. PH'!F55+'4.GondozásiKp'!F55+'5. Könyvtár'!F55+'6. Konyha'!F55+'7. Óvoda'!F55</f>
        <v>0</v>
      </c>
      <c r="G55" s="377"/>
    </row>
    <row r="56" spans="1:7" x14ac:dyDescent="0.25">
      <c r="A56" s="11">
        <v>48</v>
      </c>
      <c r="B56" s="338" t="s">
        <v>650</v>
      </c>
      <c r="C56" s="15" t="s">
        <v>651</v>
      </c>
      <c r="D56" s="25"/>
      <c r="E56" s="25">
        <f>+'2. Önkormányzat'!E56+'3. PH'!E56+'4.GondozásiKp'!E56+'5. Könyvtár'!E56+'6. Konyha'!E56+'7. Óvoda'!E56</f>
        <v>390000</v>
      </c>
      <c r="F56" s="25">
        <f>'2. Önkormányzat'!F56+'3. PH'!F55+'4.GondozásiKp'!F55+'5. Könyvtár'!F55+'6. Konyha'!F55+'7. Óvoda'!F55</f>
        <v>390000</v>
      </c>
      <c r="G56" s="377">
        <f t="shared" si="0"/>
        <v>1</v>
      </c>
    </row>
    <row r="57" spans="1:7" x14ac:dyDescent="0.25">
      <c r="A57" s="11">
        <v>49</v>
      </c>
      <c r="B57" s="13" t="s">
        <v>132</v>
      </c>
      <c r="C57" s="13" t="s">
        <v>57</v>
      </c>
      <c r="D57" s="25">
        <f>'2. Önkormányzat'!D57+'3. PH'!D57+'4.GondozásiKp'!D57+'5. Könyvtár'!D57+'6. Konyha'!D57+'7. Óvoda'!D57</f>
        <v>550000</v>
      </c>
      <c r="E57" s="25">
        <f>+'2. Önkormányzat'!E57+'3. PH'!E57+'4.GondozásiKp'!E57+'5. Könyvtár'!E57+'6. Konyha'!E57+'7. Óvoda'!E57</f>
        <v>750000</v>
      </c>
      <c r="F57" s="25">
        <f>'2. Önkormányzat'!F57+'3. PH'!F57+'4.GondozásiKp'!F57+'5. Könyvtár'!F57+'6. Konyha'!F57+'7. Óvoda'!F57</f>
        <v>750000</v>
      </c>
      <c r="G57" s="377">
        <f t="shared" si="0"/>
        <v>1</v>
      </c>
    </row>
    <row r="58" spans="1:7" x14ac:dyDescent="0.25">
      <c r="A58" s="11">
        <v>51</v>
      </c>
      <c r="B58" s="13" t="s">
        <v>58</v>
      </c>
      <c r="C58" s="13" t="s">
        <v>59</v>
      </c>
      <c r="D58" s="25">
        <f>'2. Önkormányzat'!D58+'3. PH'!D58+'4.GondozásiKp'!D58+'5. Könyvtár'!D58+'6. Konyha'!D58+'7. Óvoda'!D58</f>
        <v>445382</v>
      </c>
      <c r="E58" s="25">
        <f>+'2. Önkormányzat'!E58+'3. PH'!E58+'4.GondozásiKp'!E58+'5. Könyvtár'!E58+'6. Konyha'!E58+'7. Óvoda'!E58</f>
        <v>0</v>
      </c>
      <c r="F58" s="25">
        <f>'2. Önkormányzat'!F58+'3. PH'!F58+'4.GondozásiKp'!F58+'5. Könyvtár'!F58+'6. Konyha'!F58+'7. Óvoda'!F58</f>
        <v>0</v>
      </c>
      <c r="G58" s="377"/>
    </row>
    <row r="59" spans="1:7" x14ac:dyDescent="0.25">
      <c r="A59" s="11">
        <v>52</v>
      </c>
      <c r="B59" s="13" t="s">
        <v>60</v>
      </c>
      <c r="C59" s="13" t="s">
        <v>61</v>
      </c>
      <c r="D59" s="25">
        <f>'2. Önkormányzat'!D59+'3. PH'!D59+'4.GondozásiKp'!D59+'5. Könyvtár'!D59+'6. Konyha'!D59+'7. Óvoda'!D59</f>
        <v>6811082</v>
      </c>
      <c r="E59" s="25">
        <f>+'2. Önkormányzat'!E59+'3. PH'!E59+'4.GondozásiKp'!E59+'5. Könyvtár'!E59+'6. Konyha'!E59+'7. Óvoda'!E59</f>
        <v>5538587</v>
      </c>
      <c r="F59" s="25">
        <f>'2. Önkormányzat'!F59+'3. PH'!F59+'4.GondozásiKp'!F59+'5. Könyvtár'!F59+'6. Konyha'!F59+'7. Óvoda'!F59</f>
        <v>5108388</v>
      </c>
      <c r="G59" s="377">
        <f t="shared" si="0"/>
        <v>0.92232694006612159</v>
      </c>
    </row>
    <row r="60" spans="1:7" x14ac:dyDescent="0.25">
      <c r="A60" s="11">
        <v>53</v>
      </c>
      <c r="B60" s="13" t="s">
        <v>62</v>
      </c>
      <c r="C60" s="13" t="s">
        <v>63</v>
      </c>
      <c r="D60" s="25">
        <f>'2. Önkormányzat'!D60+'3. PH'!D60+'4.GondozásiKp'!D60+'5. Könyvtár'!D60+'6. Konyha'!D60+'7. Óvoda'!D60</f>
        <v>1000000</v>
      </c>
      <c r="E60" s="25">
        <f>+'2. Önkormányzat'!E60+'3. PH'!E60+'4.GondozásiKp'!E60+'5. Könyvtár'!E60+'6. Konyha'!E60+'7. Óvoda'!E60</f>
        <v>0</v>
      </c>
      <c r="F60" s="25">
        <f>'2. Önkormányzat'!F60+'3. PH'!F60+'4.GondozásiKp'!F60+'5. Könyvtár'!F60+'6. Konyha'!F60+'7. Óvoda'!F60</f>
        <v>0</v>
      </c>
      <c r="G60" s="377"/>
    </row>
    <row r="61" spans="1:7" x14ac:dyDescent="0.25">
      <c r="A61" s="11">
        <v>54</v>
      </c>
      <c r="B61" s="13" t="s">
        <v>64</v>
      </c>
      <c r="C61" s="13" t="s">
        <v>65</v>
      </c>
      <c r="D61" s="25">
        <f>'2. Önkormányzat'!D61+'3. PH'!D61+'4.GondozásiKp'!D61+'5. Könyvtár'!D61+'6. Konyha'!D61+'7. Óvoda'!D61</f>
        <v>2070246</v>
      </c>
      <c r="E61" s="25">
        <f>+'2. Önkormányzat'!E61+'3. PH'!E61+'4.GondozásiKp'!E61+'5. Könyvtár'!E61+'6. Konyha'!E61+'7. Óvoda'!E61</f>
        <v>1600717</v>
      </c>
      <c r="F61" s="25">
        <f>'2. Önkormányzat'!F61+'3. PH'!F61+'4.GondozásiKp'!F61+'5. Könyvtár'!F61+'6. Konyha'!F61+'7. Óvoda'!F61</f>
        <v>1379265</v>
      </c>
      <c r="G61" s="377">
        <f t="shared" si="0"/>
        <v>0.86165449607894462</v>
      </c>
    </row>
    <row r="62" spans="1:7" x14ac:dyDescent="0.25">
      <c r="A62" s="17">
        <v>55</v>
      </c>
      <c r="B62" s="23" t="s">
        <v>185</v>
      </c>
      <c r="C62" s="14" t="s">
        <v>66</v>
      </c>
      <c r="D62" s="26">
        <f>'2. Önkormányzat'!D62+'3. PH'!D62+'4.GondozásiKp'!D62+'5. Könyvtár'!D62+'6. Konyha'!D62+'7. Óvoda'!D62</f>
        <v>10876710</v>
      </c>
      <c r="E62" s="25">
        <f>+'2. Önkormányzat'!E62+'3. PH'!E62+'4.GondozásiKp'!E62+'5. Könyvtár'!E62+'6. Konyha'!E62+'7. Óvoda'!E62</f>
        <v>8279304</v>
      </c>
      <c r="F62" s="26">
        <f>'2. Önkormányzat'!F62+'3. PH'!F62+'4.GondozásiKp'!F62+'5. Könyvtár'!F62+'6. Konyha'!F62+'7. Óvoda'!F62</f>
        <v>7627653</v>
      </c>
      <c r="G62" s="377">
        <f t="shared" si="0"/>
        <v>0.92129157233506587</v>
      </c>
    </row>
    <row r="63" spans="1:7" x14ac:dyDescent="0.25">
      <c r="A63" s="11"/>
      <c r="B63" s="23"/>
      <c r="C63" s="12"/>
      <c r="D63" s="25">
        <f>'2. Önkormányzat'!D63+'3. PH'!D63+'4.GondozásiKp'!D63+'5. Könyvtár'!D63+'6. Konyha'!D63+'7. Óvoda'!D63</f>
        <v>0</v>
      </c>
      <c r="E63" s="25">
        <f>+'2. Önkormányzat'!E63+'3. PH'!E63+'4.GondozásiKp'!E63+'5. Könyvtár'!E63+'6. Konyha'!E63+'7. Óvoda'!E63</f>
        <v>0</v>
      </c>
      <c r="F63" s="25">
        <f>'2. Önkormányzat'!F63+'3. PH'!F63+'4.GondozásiKp'!F63+'5. Könyvtár'!F63+'6. Konyha'!F63+'7. Óvoda'!F63</f>
        <v>0</v>
      </c>
      <c r="G63" s="377"/>
    </row>
    <row r="64" spans="1:7" x14ac:dyDescent="0.25">
      <c r="A64" s="588" t="s">
        <v>186</v>
      </c>
      <c r="B64" s="588"/>
      <c r="C64" s="12"/>
      <c r="D64" s="25">
        <f>'2. Önkormányzat'!D64+'3. PH'!D64+'4.GondozásiKp'!D64+'5. Könyvtár'!D64+'6. Konyha'!D64+'7. Óvoda'!D64</f>
        <v>0</v>
      </c>
      <c r="E64" s="25">
        <f>+'2. Önkormányzat'!E64+'3. PH'!E64+'4.GondozásiKp'!E64+'5. Könyvtár'!E64+'6. Konyha'!E64+'7. Óvoda'!E64</f>
        <v>0</v>
      </c>
      <c r="F64" s="25">
        <f>'2. Önkormányzat'!F64+'3. PH'!F64+'4.GondozásiKp'!F64+'5. Könyvtár'!F64+'6. Konyha'!F64+'7. Óvoda'!F64</f>
        <v>0</v>
      </c>
      <c r="G64" s="377"/>
    </row>
    <row r="65" spans="1:7" x14ac:dyDescent="0.25">
      <c r="A65" s="11">
        <v>56</v>
      </c>
      <c r="B65" s="13" t="s">
        <v>67</v>
      </c>
      <c r="C65" s="13" t="s">
        <v>68</v>
      </c>
      <c r="D65" s="25">
        <f>'2. Önkormányzat'!D65+'3. PH'!D65+'4.GondozásiKp'!D65+'5. Könyvtár'!D65+'6. Konyha'!D65+'7. Óvoda'!D65</f>
        <v>31052023</v>
      </c>
      <c r="E65" s="25">
        <f>+'2. Önkormányzat'!E65+'3. PH'!E65+'4.GondozásiKp'!E65+'5. Könyvtár'!E65+'6. Konyha'!E65+'7. Óvoda'!E65</f>
        <v>21148127</v>
      </c>
      <c r="F65" s="25">
        <f>'2. Önkormányzat'!F65+'3. PH'!F65+'4.GondozásiKp'!F65+'5. Könyvtár'!F65+'6. Konyha'!F65+'7. Óvoda'!F65</f>
        <v>21148127</v>
      </c>
      <c r="G65" s="377">
        <f t="shared" si="0"/>
        <v>1</v>
      </c>
    </row>
    <row r="66" spans="1:7" x14ac:dyDescent="0.25">
      <c r="A66" s="11">
        <v>57</v>
      </c>
      <c r="B66" s="13" t="s">
        <v>69</v>
      </c>
      <c r="C66" s="13" t="s">
        <v>70</v>
      </c>
      <c r="D66" s="25">
        <f>'2. Önkormányzat'!D66+'3. PH'!D66+'4.GondozásiKp'!D66+'5. Könyvtár'!D66+'6. Konyha'!D66+'7. Óvoda'!D66</f>
        <v>8304086</v>
      </c>
      <c r="E66" s="25">
        <f>+'2. Önkormányzat'!E66+'3. PH'!E66+'4.GondozásiKp'!E66+'5. Könyvtár'!E66+'6. Konyha'!E66+'7. Óvoda'!E66</f>
        <v>5560433</v>
      </c>
      <c r="F66" s="25">
        <f>'2. Önkormányzat'!F66+'3. PH'!F66+'4.GondozásiKp'!F66+'5. Könyvtár'!F66+'6. Konyha'!F66+'7. Óvoda'!F66</f>
        <v>5256608</v>
      </c>
      <c r="G66" s="377">
        <f t="shared" si="0"/>
        <v>0.94535947110593721</v>
      </c>
    </row>
    <row r="67" spans="1:7" x14ac:dyDescent="0.25">
      <c r="A67" s="17">
        <v>58</v>
      </c>
      <c r="B67" s="23" t="s">
        <v>187</v>
      </c>
      <c r="C67" s="14" t="s">
        <v>71</v>
      </c>
      <c r="D67" s="26">
        <f>'2. Önkormányzat'!D67+'3. PH'!D67+'4.GondozásiKp'!D67+'5. Könyvtár'!D67+'6. Konyha'!D67+'7. Óvoda'!D67</f>
        <v>39356109</v>
      </c>
      <c r="E67" s="25">
        <f>+'2. Önkormányzat'!E67+'3. PH'!E67+'4.GondozásiKp'!E67+'5. Könyvtár'!E67+'6. Konyha'!E67+'7. Óvoda'!E67</f>
        <v>26708560</v>
      </c>
      <c r="F67" s="26">
        <f>'2. Önkormányzat'!F67+'3. PH'!F67+'4.GondozásiKp'!F67+'5. Könyvtár'!F67+'6. Konyha'!F67+'7. Óvoda'!F67</f>
        <v>26404735</v>
      </c>
      <c r="G67" s="377">
        <f t="shared" si="0"/>
        <v>0.988624433514948</v>
      </c>
    </row>
    <row r="68" spans="1:7" x14ac:dyDescent="0.25">
      <c r="A68" s="11"/>
      <c r="B68" s="14"/>
      <c r="C68" s="12"/>
      <c r="D68" s="25">
        <f>'2. Önkormányzat'!D68+'3. PH'!D68+'4.GondozásiKp'!D68+'5. Könyvtár'!D68+'6. Konyha'!D68+'7. Óvoda'!D68</f>
        <v>0</v>
      </c>
      <c r="E68" s="25">
        <f>+'2. Önkormányzat'!E68+'3. PH'!E68+'4.GondozásiKp'!E68+'5. Könyvtár'!E68+'6. Konyha'!E68+'7. Óvoda'!E68</f>
        <v>0</v>
      </c>
      <c r="F68" s="25">
        <f>'2. Önkormányzat'!F68+'3. PH'!F68+'4.GondozásiKp'!F68+'5. Könyvtár'!F68+'6. Konyha'!F68+'7. Óvoda'!F68</f>
        <v>0</v>
      </c>
      <c r="G68" s="377"/>
    </row>
    <row r="69" spans="1:7" x14ac:dyDescent="0.25">
      <c r="A69" s="587" t="s">
        <v>188</v>
      </c>
      <c r="B69" s="587"/>
      <c r="C69" s="12"/>
      <c r="D69" s="25">
        <f>'2. Önkormányzat'!D69+'3. PH'!D69+'4.GondozásiKp'!D69+'5. Könyvtár'!D69+'6. Konyha'!D69+'7. Óvoda'!D69</f>
        <v>0</v>
      </c>
      <c r="E69" s="25">
        <f>+'2. Önkormányzat'!E69+'3. PH'!E69+'4.GondozásiKp'!E69+'5. Könyvtár'!E69+'6. Konyha'!E69+'7. Óvoda'!E69</f>
        <v>0</v>
      </c>
      <c r="F69" s="25">
        <f>'2. Önkormányzat'!F69+'3. PH'!F69+'4.GondozásiKp'!F69+'5. Könyvtár'!F69+'6. Konyha'!F69+'7. Óvoda'!F69</f>
        <v>0</v>
      </c>
      <c r="G69" s="377"/>
    </row>
    <row r="70" spans="1:7" x14ac:dyDescent="0.25">
      <c r="A70" s="11">
        <v>59</v>
      </c>
      <c r="B70" s="13" t="s">
        <v>133</v>
      </c>
      <c r="C70" s="13" t="s">
        <v>72</v>
      </c>
      <c r="D70" s="25">
        <f>'2. Önkormányzat'!D70+'3. PH'!D70+'4.GondozásiKp'!D70+'5. Könyvtár'!D70+'6. Konyha'!D70+'7. Óvoda'!D70</f>
        <v>25909575</v>
      </c>
      <c r="E70" s="25">
        <f>+'2. Önkormányzat'!E70+'3. PH'!E70+'4.GondozásiKp'!E70+'5. Könyvtár'!E70+'6. Konyha'!E70+'7. Óvoda'!E70</f>
        <v>130000</v>
      </c>
      <c r="F70" s="25">
        <f>'2. Önkormányzat'!F70+'3. PH'!F70+'4.GondozásiKp'!F70+'5. Könyvtár'!F70+'6. Konyha'!F70+'7. Óvoda'!F70</f>
        <v>112500</v>
      </c>
      <c r="G70" s="377">
        <f t="shared" ref="G70:G132" si="2">F70/E70</f>
        <v>0.86538461538461542</v>
      </c>
    </row>
    <row r="71" spans="1:7" x14ac:dyDescent="0.25">
      <c r="A71" s="11">
        <v>61</v>
      </c>
      <c r="B71" s="13" t="s">
        <v>583</v>
      </c>
      <c r="C71" s="13" t="s">
        <v>584</v>
      </c>
      <c r="D71" s="25">
        <f>'2. Önkormányzat'!D71+'3. PH'!D71+'4.GondozásiKp'!D71+'5. Könyvtár'!D71+'6. Konyha'!D71+'7. Óvoda'!D71</f>
        <v>2384286</v>
      </c>
      <c r="E71" s="25">
        <f>+'2. Önkormányzat'!E71+'3. PH'!E71+'4.GondozásiKp'!E71+'5. Könyvtár'!E71+'6. Konyha'!E71+'7. Óvoda'!E71</f>
        <v>5078577</v>
      </c>
      <c r="F71" s="25">
        <f>'2. Önkormányzat'!F71+'3. PH'!F71+'4.GondozásiKp'!F71+'5. Könyvtár'!F71+'6. Konyha'!F71+'7. Óvoda'!F71</f>
        <v>5078577</v>
      </c>
      <c r="G71" s="377">
        <f t="shared" si="2"/>
        <v>1</v>
      </c>
    </row>
    <row r="72" spans="1:7" x14ac:dyDescent="0.25">
      <c r="A72" s="17">
        <v>62</v>
      </c>
      <c r="B72" s="14" t="s">
        <v>155</v>
      </c>
      <c r="C72" s="14" t="s">
        <v>73</v>
      </c>
      <c r="D72" s="26">
        <f>'2. Önkormányzat'!D72+'3. PH'!D72+'4.GondozásiKp'!D72+'5. Könyvtár'!D72+'6. Konyha'!D72+'7. Óvoda'!D72</f>
        <v>28293861</v>
      </c>
      <c r="E72" s="25">
        <f>+'2. Önkormányzat'!E72+'3. PH'!E72+'4.GondozásiKp'!E72+'5. Könyvtár'!E72+'6. Konyha'!E72+'7. Óvoda'!E72</f>
        <v>5208577</v>
      </c>
      <c r="F72" s="26">
        <f>'2. Önkormányzat'!F72+'3. PH'!F72+'4.GondozásiKp'!F72+'5. Könyvtár'!F72+'6. Konyha'!F72+'7. Óvoda'!F72</f>
        <v>5191077</v>
      </c>
      <c r="G72" s="377">
        <f t="shared" si="2"/>
        <v>0.99664015718688614</v>
      </c>
    </row>
    <row r="73" spans="1:7" x14ac:dyDescent="0.25">
      <c r="A73" s="11"/>
      <c r="B73" s="14"/>
      <c r="C73" s="12"/>
      <c r="D73" s="25">
        <f>'2. Önkormányzat'!D73+'3. PH'!D73+'4.GondozásiKp'!D73+'5. Könyvtár'!D73+'6. Konyha'!D73+'7. Óvoda'!D73</f>
        <v>0</v>
      </c>
      <c r="E73" s="25">
        <f>+'2. Önkormányzat'!E73+'3. PH'!E73+'4.GondozásiKp'!E73+'5. Könyvtár'!E73+'6. Konyha'!E73+'7. Óvoda'!E73</f>
        <v>0</v>
      </c>
      <c r="F73" s="25">
        <f>'2. Önkormányzat'!F73+'3. PH'!F73+'4.GondozásiKp'!F73+'5. Könyvtár'!F73+'6. Konyha'!F73+'7. Óvoda'!F73</f>
        <v>0</v>
      </c>
      <c r="G73" s="377"/>
    </row>
    <row r="74" spans="1:7" x14ac:dyDescent="0.25">
      <c r="A74" s="11"/>
      <c r="B74" s="14"/>
      <c r="C74" s="12"/>
      <c r="D74" s="25">
        <f>'2. Önkormányzat'!D74+'3. PH'!D74+'4.GondozásiKp'!D74+'5. Könyvtár'!D74+'6. Konyha'!D74+'7. Óvoda'!D74</f>
        <v>0</v>
      </c>
      <c r="E74" s="25">
        <f>+'2. Önkormányzat'!E74+'3. PH'!E74+'4.GondozásiKp'!E74+'5. Könyvtár'!E74+'6. Konyha'!E74+'7. Óvoda'!E74</f>
        <v>0</v>
      </c>
      <c r="F74" s="25">
        <f>'2. Önkormányzat'!F74+'3. PH'!F74+'4.GondozásiKp'!F74+'5. Könyvtár'!F74+'6. Konyha'!F74+'7. Óvoda'!F74</f>
        <v>0</v>
      </c>
      <c r="G74" s="377"/>
    </row>
    <row r="75" spans="1:7" ht="15.75" x14ac:dyDescent="0.25">
      <c r="A75" s="11">
        <v>63</v>
      </c>
      <c r="B75" s="16" t="s">
        <v>164</v>
      </c>
      <c r="C75" s="16" t="s">
        <v>74</v>
      </c>
      <c r="D75" s="28">
        <f>'2. Önkormányzat'!D75+'3. PH'!D75+'4.GondozásiKp'!D75+'5. Könyvtár'!D75+'6. Konyha'!D75+'7. Óvoda'!D75</f>
        <v>683667956</v>
      </c>
      <c r="E75" s="25">
        <f>+'2. Önkormányzat'!E75+'3. PH'!E75+'4.GondozásiKp'!E75+'5. Könyvtár'!E75+'6. Konyha'!E75+'7. Óvoda'!E75</f>
        <v>703114777</v>
      </c>
      <c r="F75" s="28">
        <f>'2. Önkormányzat'!F75+'3. PH'!F75+'4.GondozásiKp'!F75+'5. Könyvtár'!F75+'6. Konyha'!F75+'7. Óvoda'!F75</f>
        <v>628819463</v>
      </c>
      <c r="G75" s="377">
        <f t="shared" si="2"/>
        <v>0.8943340171045786</v>
      </c>
    </row>
    <row r="76" spans="1:7" ht="15.75" x14ac:dyDescent="0.25">
      <c r="A76" s="11"/>
      <c r="B76" s="16"/>
      <c r="C76" s="12"/>
      <c r="D76" s="25">
        <f>'2. Önkormányzat'!D76+'3. PH'!D76+'4.GondozásiKp'!D76+'5. Könyvtár'!D76+'6. Konyha'!D76+'7. Óvoda'!D76</f>
        <v>0</v>
      </c>
      <c r="E76" s="25">
        <f>+'2. Önkormányzat'!E76+'3. PH'!E76+'4.GondozásiKp'!E76+'5. Könyvtár'!E76+'6. Konyha'!E76+'7. Óvoda'!E76</f>
        <v>0</v>
      </c>
      <c r="F76" s="25">
        <f>'2. Önkormányzat'!F76+'3. PH'!F76+'4.GondozásiKp'!F76+'5. Könyvtár'!F76+'6. Konyha'!F76+'7. Óvoda'!F76</f>
        <v>0</v>
      </c>
      <c r="G76" s="377"/>
    </row>
    <row r="77" spans="1:7" x14ac:dyDescent="0.25">
      <c r="A77" s="587" t="s">
        <v>189</v>
      </c>
      <c r="B77" s="587"/>
      <c r="C77" s="12"/>
      <c r="D77" s="25">
        <f>'2. Önkormányzat'!D77+'3. PH'!D77+'4.GondozásiKp'!D77+'5. Könyvtár'!D77+'6. Konyha'!D77+'7. Óvoda'!D77</f>
        <v>0</v>
      </c>
      <c r="E77" s="25">
        <f>+'2. Önkormányzat'!E77+'3. PH'!E77+'4.GondozásiKp'!E77+'5. Könyvtár'!E77+'6. Konyha'!E77+'7. Óvoda'!E77</f>
        <v>0</v>
      </c>
      <c r="F77" s="25">
        <f>'2. Önkormányzat'!F77+'3. PH'!F77+'4.GondozásiKp'!F77+'5. Könyvtár'!F77+'6. Konyha'!F77+'7. Óvoda'!F77</f>
        <v>0</v>
      </c>
      <c r="G77" s="377"/>
    </row>
    <row r="78" spans="1:7" x14ac:dyDescent="0.25">
      <c r="A78" s="11">
        <v>65</v>
      </c>
      <c r="B78" s="12" t="s">
        <v>165</v>
      </c>
      <c r="C78" s="12" t="s">
        <v>75</v>
      </c>
      <c r="D78" s="25">
        <f>'2. Önkormányzat'!D78+'3. PH'!D78+'4.GondozásiKp'!D78+'5. Könyvtár'!D78+'6. Konyha'!D78+'7. Óvoda'!D78</f>
        <v>209756901</v>
      </c>
      <c r="E78" s="25">
        <f>+'2. Önkormányzat'!E78+'3. PH'!E78+'4.GondozásiKp'!E78+'5. Könyvtár'!E78+'6. Konyha'!E78+'7. Óvoda'!E78</f>
        <v>211967744</v>
      </c>
      <c r="F78" s="25">
        <f>'2. Önkormányzat'!F78+'3. PH'!F78+'4.GondozásiKp'!F78+'5. Könyvtár'!F78+'6. Konyha'!F78+'7. Óvoda'!F78</f>
        <v>178856261</v>
      </c>
      <c r="G78" s="377">
        <f t="shared" si="2"/>
        <v>0.84378999193386706</v>
      </c>
    </row>
    <row r="79" spans="1:7" x14ac:dyDescent="0.25">
      <c r="A79" s="11">
        <v>66</v>
      </c>
      <c r="B79" s="12" t="s">
        <v>76</v>
      </c>
      <c r="C79" s="12" t="s">
        <v>77</v>
      </c>
      <c r="D79" s="25">
        <f>'2. Önkormányzat'!D79+'3. PH'!D79+'4.GondozásiKp'!D79+'5. Könyvtár'!D79+'6. Konyha'!D79+'7. Óvoda'!D79</f>
        <v>11415597</v>
      </c>
      <c r="E79" s="25">
        <f>+'2. Önkormányzat'!E79+'3. PH'!E79+'4.GondozásiKp'!E79+'5. Könyvtár'!E79+'6. Konyha'!E79+'7. Óvoda'!E79</f>
        <v>12644490</v>
      </c>
      <c r="F79" s="25">
        <f>'2. Önkormányzat'!F79+'3. PH'!F79+'4.GondozásiKp'!F79+'5. Könyvtár'!F79+'6. Konyha'!F79+'7. Óvoda'!F79</f>
        <v>12644490</v>
      </c>
      <c r="G79" s="377">
        <f t="shared" si="2"/>
        <v>1</v>
      </c>
    </row>
    <row r="80" spans="1:7" x14ac:dyDescent="0.25">
      <c r="A80" s="11">
        <v>67</v>
      </c>
      <c r="B80" s="12" t="s">
        <v>134</v>
      </c>
      <c r="C80" s="12" t="s">
        <v>78</v>
      </c>
      <c r="D80" s="25"/>
      <c r="E80" s="25">
        <v>0</v>
      </c>
      <c r="F80" s="25"/>
      <c r="G80" s="377"/>
    </row>
    <row r="81" spans="1:7" x14ac:dyDescent="0.25">
      <c r="A81" s="11">
        <v>68</v>
      </c>
      <c r="B81" s="13" t="s">
        <v>166</v>
      </c>
      <c r="C81" s="13" t="s">
        <v>79</v>
      </c>
      <c r="D81" s="25">
        <f>+D80+D79+D78</f>
        <v>221172498</v>
      </c>
      <c r="E81" s="25">
        <f t="shared" ref="E81" si="3">+E80+E79+E78</f>
        <v>224612234</v>
      </c>
      <c r="F81" s="25">
        <f t="shared" ref="F81" si="4">+F80+F79+F78</f>
        <v>191500751</v>
      </c>
      <c r="G81" s="377">
        <f t="shared" si="2"/>
        <v>0.85258379559147257</v>
      </c>
    </row>
    <row r="82" spans="1:7" ht="15.75" x14ac:dyDescent="0.25">
      <c r="A82" s="17">
        <v>69</v>
      </c>
      <c r="B82" s="39" t="s">
        <v>195</v>
      </c>
      <c r="C82" s="16" t="s">
        <v>80</v>
      </c>
      <c r="D82" s="26">
        <f>+D81</f>
        <v>221172498</v>
      </c>
      <c r="E82" s="26">
        <f t="shared" ref="E82" si="5">+E81</f>
        <v>224612234</v>
      </c>
      <c r="F82" s="26">
        <f t="shared" ref="F82" si="6">+F81</f>
        <v>191500751</v>
      </c>
      <c r="G82" s="377">
        <f t="shared" si="2"/>
        <v>0.85258379559147257</v>
      </c>
    </row>
    <row r="83" spans="1:7" ht="15.75" x14ac:dyDescent="0.25">
      <c r="A83" s="11"/>
      <c r="B83" s="16"/>
      <c r="C83" s="12"/>
      <c r="D83" s="25">
        <f>'2. Önkormányzat'!D83+'3. PH'!D83+'4.GondozásiKp'!D83+'5. Könyvtár'!D83+'6. Konyha'!D83+'7. Óvoda'!D83</f>
        <v>0</v>
      </c>
      <c r="E83" s="25">
        <f>+'2. Önkormányzat'!E83+'3. PH'!E83+'4.GondozásiKp'!E83+'5. Könyvtár'!E83+'6. Konyha'!E83+'7. Óvoda'!E83</f>
        <v>0</v>
      </c>
      <c r="F83" s="25">
        <f>'2. Önkormányzat'!F83+'3. PH'!F83+'4.GondozásiKp'!F83+'5. Könyvtár'!F83+'6. Konyha'!F83+'7. Óvoda'!F83</f>
        <v>0</v>
      </c>
      <c r="G83" s="377"/>
    </row>
    <row r="84" spans="1:7" x14ac:dyDescent="0.25">
      <c r="A84" s="587" t="s">
        <v>190</v>
      </c>
      <c r="B84" s="587"/>
      <c r="C84" s="12"/>
      <c r="D84" s="25">
        <f>'2. Önkormányzat'!D84+'3. PH'!D84+'4.GondozásiKp'!D84+'5. Könyvtár'!D84+'6. Konyha'!D84+'7. Óvoda'!D84</f>
        <v>0</v>
      </c>
      <c r="E84" s="25">
        <f>+'2. Önkormányzat'!E84+'3. PH'!E84+'4.GondozásiKp'!E84+'5. Könyvtár'!E84+'6. Konyha'!E84+'7. Óvoda'!E84</f>
        <v>0</v>
      </c>
      <c r="F84" s="25">
        <f>'2. Önkormányzat'!F84+'3. PH'!F84+'4.GondozásiKp'!F84+'5. Könyvtár'!F84+'6. Konyha'!F84+'7. Óvoda'!F84</f>
        <v>0</v>
      </c>
      <c r="G84" s="377"/>
    </row>
    <row r="85" spans="1:7" x14ac:dyDescent="0.25">
      <c r="A85" s="11">
        <v>70</v>
      </c>
      <c r="B85" s="12" t="s">
        <v>81</v>
      </c>
      <c r="C85" s="12" t="s">
        <v>82</v>
      </c>
      <c r="D85" s="25">
        <f>'2. Önkormányzat'!D85+'3. PH'!D85+'4.GondozásiKp'!D85+'5. Könyvtár'!D85+'6. Konyha'!D85+'7. Óvoda'!D85</f>
        <v>117688597</v>
      </c>
      <c r="E85" s="25">
        <f>+'2. Önkormányzat'!E85+'3. PH'!E85+'4.GondozásiKp'!E85+'5. Könyvtár'!E85+'6. Konyha'!E85+'7. Óvoda'!E85</f>
        <v>130933000</v>
      </c>
      <c r="F85" s="25">
        <f>'2. Önkormányzat'!F85+'3. PH'!F85+'4.GondozásiKp'!F85+'5. Könyvtár'!F85+'6. Konyha'!F85+'7. Óvoda'!F85</f>
        <v>130933000</v>
      </c>
      <c r="G85" s="377">
        <f t="shared" si="2"/>
        <v>1</v>
      </c>
    </row>
    <row r="86" spans="1:7" x14ac:dyDescent="0.25">
      <c r="A86" s="11">
        <v>71</v>
      </c>
      <c r="B86" s="12" t="s">
        <v>83</v>
      </c>
      <c r="C86" s="12" t="s">
        <v>84</v>
      </c>
      <c r="D86" s="25">
        <f>'2. Önkormányzat'!D86+'3. PH'!D86+'4.GondozásiKp'!D86+'5. Könyvtár'!D86+'6. Konyha'!D86+'7. Óvoda'!D86</f>
        <v>69097958</v>
      </c>
      <c r="E86" s="25">
        <f>+'2. Önkormányzat'!E86+'3. PH'!E86+'4.GondozásiKp'!E86+'5. Könyvtár'!E86+'6. Konyha'!E86+'7. Óvoda'!E86</f>
        <v>82905440</v>
      </c>
      <c r="F86" s="25">
        <f>'2. Önkormányzat'!F86+'3. PH'!F86+'4.GondozásiKp'!F86+'5. Könyvtár'!F86+'6. Konyha'!F86+'7. Óvoda'!F86</f>
        <v>82905440</v>
      </c>
      <c r="G86" s="377">
        <f t="shared" si="2"/>
        <v>1</v>
      </c>
    </row>
    <row r="87" spans="1:7" x14ac:dyDescent="0.25">
      <c r="A87" s="11">
        <v>72</v>
      </c>
      <c r="B87" s="12" t="s">
        <v>135</v>
      </c>
      <c r="C87" s="12" t="s">
        <v>85</v>
      </c>
      <c r="D87" s="25">
        <f>'2. Önkormányzat'!D87+'3. PH'!D87+'4.GondozásiKp'!D87+'5. Könyvtár'!D87+'6. Konyha'!D87+'7. Óvoda'!D87</f>
        <v>125596130</v>
      </c>
      <c r="E87" s="25">
        <f>+'2. Önkormányzat'!E87+'3. PH'!E87+'4.GondozásiKp'!E87+'5. Könyvtár'!E87+'6. Konyha'!E87+'7. Óvoda'!E87</f>
        <v>130704292</v>
      </c>
      <c r="F87" s="25">
        <f>'2. Önkormányzat'!F87+'3. PH'!F87+'4.GondozásiKp'!F87+'5. Könyvtár'!F87+'6. Konyha'!F87+'7. Óvoda'!F87</f>
        <v>130704292</v>
      </c>
      <c r="G87" s="377">
        <f t="shared" si="2"/>
        <v>1</v>
      </c>
    </row>
    <row r="88" spans="1:7" x14ac:dyDescent="0.25">
      <c r="A88" s="11">
        <v>73</v>
      </c>
      <c r="B88" s="12" t="s">
        <v>136</v>
      </c>
      <c r="C88" s="12" t="s">
        <v>86</v>
      </c>
      <c r="D88" s="25">
        <f>'2. Önkormányzat'!D88+'3. PH'!D88+'4.GondozásiKp'!D88+'5. Könyvtár'!D88+'6. Konyha'!D88+'7. Óvoda'!D88</f>
        <v>4403200</v>
      </c>
      <c r="E88" s="25">
        <f>+'2. Önkormányzat'!E88+'3. PH'!E88+'4.GondozásiKp'!E88+'5. Könyvtár'!E88+'6. Konyha'!E88+'7. Óvoda'!E88</f>
        <v>6208324</v>
      </c>
      <c r="F88" s="25">
        <f>'2. Önkormányzat'!F88+'3. PH'!F88+'4.GondozásiKp'!F88+'5. Könyvtár'!F88+'6. Konyha'!F88+'7. Óvoda'!F88</f>
        <v>6208324</v>
      </c>
      <c r="G88" s="377">
        <f t="shared" si="2"/>
        <v>1</v>
      </c>
    </row>
    <row r="89" spans="1:7" x14ac:dyDescent="0.25">
      <c r="A89" s="11">
        <v>74</v>
      </c>
      <c r="B89" s="12" t="s">
        <v>87</v>
      </c>
      <c r="C89" s="12" t="s">
        <v>88</v>
      </c>
      <c r="D89" s="25">
        <f>'2. Önkormányzat'!D89+'3. PH'!D89+'4.GondozásiKp'!D89+'5. Könyvtár'!D89+'6. Konyha'!D89+'7. Óvoda'!D89</f>
        <v>8595307</v>
      </c>
      <c r="E89" s="25">
        <f>+'2. Önkormányzat'!E89+'3. PH'!E89+'4.GondozásiKp'!E89+'5. Könyvtár'!E89+'6. Konyha'!E89+'7. Óvoda'!E89</f>
        <v>4000140</v>
      </c>
      <c r="F89" s="25">
        <f>'2. Önkormányzat'!F89+'3. PH'!F89+'4.GondozásiKp'!F89+'5. Könyvtár'!F89+'6. Konyha'!F89+'7. Óvoda'!F89</f>
        <v>4000140</v>
      </c>
      <c r="G89" s="377">
        <f t="shared" si="2"/>
        <v>1</v>
      </c>
    </row>
    <row r="90" spans="1:7" x14ac:dyDescent="0.25">
      <c r="A90" s="11">
        <v>75</v>
      </c>
      <c r="B90" s="12" t="s">
        <v>585</v>
      </c>
      <c r="C90" s="12" t="s">
        <v>586</v>
      </c>
      <c r="D90" s="25">
        <f>+'2. Önkormányzat'!D90+'3. PH'!D91+'4.GondozásiKp'!D91+'5. Könyvtár'!D91+'6. Konyha'!D91+'7. Óvoda'!D91</f>
        <v>100091</v>
      </c>
      <c r="E90" s="25">
        <f>+'2. Önkormányzat'!E90+'3. PH'!E90+'4.GondozásiKp'!E90+'5. Könyvtár'!E90+'6. Konyha'!E90+'7. Óvoda'!E90</f>
        <v>763210</v>
      </c>
      <c r="F90" s="25">
        <f>+'2. Önkormányzat'!F90+'3. PH'!F91+'4.GondozásiKp'!F91+'5. Könyvtár'!F91+'6. Konyha'!F91+'7. Óvoda'!F91</f>
        <v>763210</v>
      </c>
      <c r="G90" s="377">
        <f t="shared" si="2"/>
        <v>1</v>
      </c>
    </row>
    <row r="91" spans="1:7" x14ac:dyDescent="0.25">
      <c r="A91" s="11">
        <v>76</v>
      </c>
      <c r="B91" s="13" t="s">
        <v>172</v>
      </c>
      <c r="C91" s="13" t="s">
        <v>89</v>
      </c>
      <c r="D91" s="25">
        <f>'2. Önkormányzat'!D91+'3. PH'!D91+'4.GondozásiKp'!D91+'5. Könyvtár'!D91+'6. Konyha'!D91+'7. Óvoda'!D91</f>
        <v>325481283</v>
      </c>
      <c r="E91" s="25">
        <f>+'2. Önkormányzat'!E91+'3. PH'!E91+'4.GondozásiKp'!E91+'5. Könyvtár'!E91+'6. Konyha'!E91+'7. Óvoda'!E91</f>
        <v>355514406</v>
      </c>
      <c r="F91" s="25">
        <f>'2. Önkormányzat'!F91+'3. PH'!F91+'4.GondozásiKp'!F91+'5. Könyvtár'!F91+'6. Konyha'!F91+'7. Óvoda'!F91</f>
        <v>355514406</v>
      </c>
      <c r="G91" s="377">
        <f t="shared" si="2"/>
        <v>1</v>
      </c>
    </row>
    <row r="92" spans="1:7" ht="15.75" customHeight="1" x14ac:dyDescent="0.25">
      <c r="A92" s="11">
        <v>77</v>
      </c>
      <c r="B92" s="13" t="s">
        <v>118</v>
      </c>
      <c r="C92" s="13" t="s">
        <v>90</v>
      </c>
      <c r="D92" s="25">
        <f>'2. Önkormányzat'!D92+'3. PH'!D92+'4.GondozásiKp'!D92+'5. Könyvtár'!D92+'6. Konyha'!D92+'7. Óvoda'!D92</f>
        <v>81423079</v>
      </c>
      <c r="E92" s="25">
        <f>+'2. Önkormányzat'!E92+'3. PH'!E92+'4.GondozásiKp'!E92+'5. Könyvtár'!E92+'6. Konyha'!E92+'7. Óvoda'!E92</f>
        <v>82780524</v>
      </c>
      <c r="F92" s="25">
        <f>'2. Önkormányzat'!F92+'3. PH'!F92+'4.GondozásiKp'!F92+'5. Könyvtár'!F92+'6. Konyha'!F92+'7. Óvoda'!F92</f>
        <v>82780524</v>
      </c>
      <c r="G92" s="377">
        <f t="shared" si="2"/>
        <v>1</v>
      </c>
    </row>
    <row r="93" spans="1:7" x14ac:dyDescent="0.25">
      <c r="A93" s="17">
        <v>82</v>
      </c>
      <c r="B93" s="14" t="s">
        <v>173</v>
      </c>
      <c r="C93" s="14" t="s">
        <v>91</v>
      </c>
      <c r="D93" s="26">
        <f>'2. Önkormányzat'!D93+'3. PH'!D93+'4.GondozásiKp'!D93+'5. Könyvtár'!D93+'6. Konyha'!D93+'7. Óvoda'!D93</f>
        <v>406904362</v>
      </c>
      <c r="E93" s="26">
        <f>+'2. Önkormányzat'!E93+'3. PH'!E93+'4.GondozásiKp'!E93+'5. Könyvtár'!E93+'6. Konyha'!E93+'7. Óvoda'!E93</f>
        <v>438294930</v>
      </c>
      <c r="F93" s="26">
        <f>'2. Önkormányzat'!F93+'3. PH'!F93+'4.GondozásiKp'!F93+'5. Könyvtár'!F93+'6. Konyha'!F93+'7. Óvoda'!F93</f>
        <v>438294930</v>
      </c>
      <c r="G93" s="377">
        <f t="shared" si="2"/>
        <v>1</v>
      </c>
    </row>
    <row r="94" spans="1:7" x14ac:dyDescent="0.25">
      <c r="A94" s="11"/>
      <c r="B94" s="14"/>
      <c r="C94" s="12"/>
      <c r="D94" s="25">
        <f>'2. Önkormányzat'!D94+'3. PH'!D94+'4.GondozásiKp'!D94+'5. Könyvtár'!D94+'6. Konyha'!D94+'7. Óvoda'!D94</f>
        <v>0</v>
      </c>
      <c r="E94" s="25">
        <f>+'2. Önkormányzat'!E94+'3. PH'!E94+'4.GondozásiKp'!E94+'5. Könyvtár'!E94+'6. Konyha'!E94+'7. Óvoda'!E94</f>
        <v>0</v>
      </c>
      <c r="F94" s="25">
        <f>'2. Önkormányzat'!F94+'3. PH'!F94+'4.GondozásiKp'!F94+'5. Könyvtár'!F94+'6. Konyha'!F94+'7. Óvoda'!F94</f>
        <v>0</v>
      </c>
      <c r="G94" s="377"/>
    </row>
    <row r="95" spans="1:7" x14ac:dyDescent="0.25">
      <c r="A95" s="587" t="s">
        <v>191</v>
      </c>
      <c r="B95" s="587"/>
      <c r="C95" s="12"/>
      <c r="D95" s="25">
        <f>'2. Önkormányzat'!D95+'3. PH'!D95+'4.GondozásiKp'!D95+'5. Könyvtár'!D95+'6. Konyha'!D95+'7. Óvoda'!D95</f>
        <v>0</v>
      </c>
      <c r="E95" s="25">
        <f>+'2. Önkormányzat'!E95+'3. PH'!E95+'4.GondozásiKp'!E95+'5. Könyvtár'!E95+'6. Konyha'!E95+'7. Óvoda'!E95</f>
        <v>0</v>
      </c>
      <c r="F95" s="25">
        <f>'2. Önkormányzat'!F95+'3. PH'!F95+'4.GondozásiKp'!F95+'5. Könyvtár'!F95+'6. Konyha'!F95+'7. Óvoda'!F95</f>
        <v>0</v>
      </c>
      <c r="G95" s="377"/>
    </row>
    <row r="96" spans="1:7" x14ac:dyDescent="0.25">
      <c r="A96" s="11">
        <v>83</v>
      </c>
      <c r="B96" s="12" t="s">
        <v>137</v>
      </c>
      <c r="C96" s="12" t="s">
        <v>92</v>
      </c>
      <c r="D96" s="25">
        <f>'2. Önkormányzat'!D96+'3. PH'!D96+'4.GondozásiKp'!D96+'5. Könyvtár'!D96+'6. Konyha'!D96+'7. Óvoda'!D96</f>
        <v>17000000</v>
      </c>
      <c r="E96" s="25">
        <f>+'2. Önkormányzat'!E96+'3. PH'!E96+'4.GondozásiKp'!E96+'5. Könyvtár'!E96+'6. Konyha'!E96+'7. Óvoda'!E96</f>
        <v>12000000</v>
      </c>
      <c r="F96" s="25">
        <f>'2. Önkormányzat'!F96+'3. PH'!F96+'4.GondozásiKp'!F96+'5. Könyvtár'!F96+'6. Konyha'!F96+'7. Óvoda'!F96</f>
        <v>10015440</v>
      </c>
      <c r="G96" s="377">
        <f t="shared" si="2"/>
        <v>0.83462000000000003</v>
      </c>
    </row>
    <row r="97" spans="1:7" x14ac:dyDescent="0.25">
      <c r="A97" s="17">
        <v>85</v>
      </c>
      <c r="B97" s="14" t="s">
        <v>192</v>
      </c>
      <c r="C97" s="14" t="s">
        <v>93</v>
      </c>
      <c r="D97" s="26">
        <f>'2. Önkormányzat'!D97+'3. PH'!D97+'4.GondozásiKp'!D97+'5. Könyvtár'!D97+'6. Konyha'!D97+'7. Óvoda'!D97</f>
        <v>17000000</v>
      </c>
      <c r="E97" s="25">
        <f>+'2. Önkormányzat'!E97+'3. PH'!E97+'4.GondozásiKp'!E97+'5. Könyvtár'!E97+'6. Konyha'!E97+'7. Óvoda'!E97</f>
        <v>12000000</v>
      </c>
      <c r="F97" s="26">
        <f>'2. Önkormányzat'!F97+'3. PH'!F97+'4.GondozásiKp'!F97+'5. Könyvtár'!F97+'6. Konyha'!F97+'7. Óvoda'!F97</f>
        <v>10015440</v>
      </c>
      <c r="G97" s="377">
        <f t="shared" si="2"/>
        <v>0.83462000000000003</v>
      </c>
    </row>
    <row r="98" spans="1:7" x14ac:dyDescent="0.25">
      <c r="A98" s="11"/>
      <c r="B98" s="14"/>
      <c r="C98" s="12"/>
      <c r="D98" s="25">
        <f>'2. Önkormányzat'!D98+'3. PH'!D98+'4.GondozásiKp'!D98+'5. Könyvtár'!D98+'6. Konyha'!D98+'7. Óvoda'!D98</f>
        <v>0</v>
      </c>
      <c r="E98" s="25">
        <f>+'2. Önkormányzat'!E98+'3. PH'!E98+'4.GondozásiKp'!E98+'5. Könyvtár'!E98+'6. Konyha'!E98+'7. Óvoda'!E98</f>
        <v>0</v>
      </c>
      <c r="F98" s="25">
        <f>'2. Önkormányzat'!F98+'3. PH'!F98+'4.GondozásiKp'!F98+'5. Könyvtár'!F98+'6. Konyha'!F98+'7. Óvoda'!F98</f>
        <v>0</v>
      </c>
      <c r="G98" s="377"/>
    </row>
    <row r="99" spans="1:7" x14ac:dyDescent="0.25">
      <c r="A99" s="587" t="s">
        <v>193</v>
      </c>
      <c r="B99" s="587"/>
      <c r="C99" s="12"/>
      <c r="D99" s="25">
        <f>'2. Önkormányzat'!D99+'3. PH'!D99+'4.GondozásiKp'!D99+'5. Könyvtár'!D99+'6. Konyha'!D99+'7. Óvoda'!D99</f>
        <v>0</v>
      </c>
      <c r="E99" s="25">
        <f>+'2. Önkormányzat'!E99+'3. PH'!E99+'4.GondozásiKp'!E99+'5. Könyvtár'!E99+'6. Konyha'!E99+'7. Óvoda'!E99</f>
        <v>0</v>
      </c>
      <c r="F99" s="25">
        <f>'2. Önkormányzat'!F99+'3. PH'!F99+'4.GondozásiKp'!F99+'5. Könyvtár'!F99+'6. Konyha'!F99+'7. Óvoda'!F99</f>
        <v>0</v>
      </c>
      <c r="G99" s="377"/>
    </row>
    <row r="100" spans="1:7" x14ac:dyDescent="0.25">
      <c r="A100" s="17">
        <v>86</v>
      </c>
      <c r="B100" s="13" t="s">
        <v>138</v>
      </c>
      <c r="C100" s="13" t="s">
        <v>94</v>
      </c>
      <c r="D100" s="25">
        <f>'2. Önkormányzat'!D100+'3. PH'!D100+'4.GondozásiKp'!D100+'5. Könyvtár'!D100+'6. Konyha'!D100+'7. Óvoda'!D100</f>
        <v>12000000</v>
      </c>
      <c r="E100" s="25">
        <f>+'2. Önkormányzat'!E100+'3. PH'!E100+'4.GondozásiKp'!E100+'5. Könyvtár'!E100+'6. Konyha'!E100+'7. Óvoda'!E100</f>
        <v>10823751</v>
      </c>
      <c r="F100" s="25">
        <f>'2. Önkormányzat'!F100+'3. PH'!F100+'4.GondozásiKp'!F100+'5. Könyvtár'!F100+'6. Konyha'!F100+'7. Óvoda'!F100</f>
        <v>10502769</v>
      </c>
      <c r="G100" s="377">
        <f t="shared" si="2"/>
        <v>0.97034466147641418</v>
      </c>
    </row>
    <row r="101" spans="1:7" x14ac:dyDescent="0.25">
      <c r="A101" s="11">
        <v>88</v>
      </c>
      <c r="B101" s="12" t="s">
        <v>139</v>
      </c>
      <c r="C101" s="12" t="s">
        <v>95</v>
      </c>
      <c r="D101" s="25">
        <f>'2. Önkormányzat'!D101+'3. PH'!D101+'4.GondozásiKp'!D101+'5. Könyvtár'!D101+'6. Konyha'!D101+'7. Óvoda'!D101</f>
        <v>27000000</v>
      </c>
      <c r="E101" s="25">
        <f>+'2. Önkormányzat'!E101+'3. PH'!E101+'4.GondozásiKp'!E101+'5. Könyvtár'!E101+'6. Konyha'!E101+'7. Óvoda'!E101</f>
        <v>31131995</v>
      </c>
      <c r="F101" s="25">
        <f>'2. Önkormányzat'!F101+'3. PH'!F101+'4.GondozásiKp'!F101+'5. Könyvtár'!F101+'6. Konyha'!F101+'7. Óvoda'!F101</f>
        <v>31131995</v>
      </c>
      <c r="G101" s="377">
        <f t="shared" si="2"/>
        <v>1</v>
      </c>
    </row>
    <row r="102" spans="1:7" x14ac:dyDescent="0.25">
      <c r="A102" s="11">
        <v>89</v>
      </c>
      <c r="B102" s="12" t="s">
        <v>140</v>
      </c>
      <c r="C102" s="12" t="s">
        <v>96</v>
      </c>
      <c r="D102" s="25">
        <f>'2. Önkormányzat'!D102+'3. PH'!D102+'4.GondozásiKp'!D102+'5. Könyvtár'!D102+'6. Konyha'!D102+'7. Óvoda'!D102</f>
        <v>6000000</v>
      </c>
      <c r="E102" s="25">
        <f>+'2. Önkormányzat'!E102+'3. PH'!E102+'4.GondozásiKp'!E102+'5. Könyvtár'!E102+'6. Konyha'!E102+'7. Óvoda'!E102</f>
        <v>0</v>
      </c>
      <c r="F102" s="25">
        <f>'2. Önkormányzat'!F102+'3. PH'!F102+'4.GondozásiKp'!F102+'5. Könyvtár'!F102+'6. Konyha'!F102+'7. Óvoda'!F102</f>
        <v>0</v>
      </c>
      <c r="G102" s="377"/>
    </row>
    <row r="103" spans="1:7" x14ac:dyDescent="0.25">
      <c r="A103" s="11">
        <v>90</v>
      </c>
      <c r="B103" s="12" t="s">
        <v>141</v>
      </c>
      <c r="C103" s="12" t="s">
        <v>97</v>
      </c>
      <c r="D103" s="25">
        <f>'2. Önkormányzat'!D103+'3. PH'!D103+'4.GondozásiKp'!D103+'5. Könyvtár'!D103+'6. Konyha'!D103+'7. Óvoda'!D103</f>
        <v>154200</v>
      </c>
      <c r="E103" s="25">
        <f>+'2. Önkormányzat'!E103+'3. PH'!E103+'4.GondozásiKp'!E103+'5. Könyvtár'!E103+'6. Konyha'!E103+'7. Óvoda'!E103</f>
        <v>430800</v>
      </c>
      <c r="F103" s="25">
        <f>'2. Önkormányzat'!F103+'3. PH'!F103+'4.GondozásiKp'!F103+'5. Könyvtár'!F103+'6. Konyha'!F103+'7. Óvoda'!F103</f>
        <v>430800</v>
      </c>
      <c r="G103" s="377">
        <f t="shared" si="2"/>
        <v>1</v>
      </c>
    </row>
    <row r="104" spans="1:7" x14ac:dyDescent="0.25">
      <c r="A104" s="11">
        <v>93</v>
      </c>
      <c r="B104" s="13" t="s">
        <v>167</v>
      </c>
      <c r="C104" s="13" t="s">
        <v>98</v>
      </c>
      <c r="D104" s="25">
        <f>+D103</f>
        <v>154200</v>
      </c>
      <c r="E104" s="25">
        <f>+'2. Önkormányzat'!E104+'3. PH'!E104+'4.GondozásiKp'!E104+'5. Könyvtár'!E104+'6. Konyha'!E104+'7. Óvoda'!E104</f>
        <v>31562795</v>
      </c>
      <c r="F104" s="25">
        <f>+F103</f>
        <v>430800</v>
      </c>
      <c r="G104" s="377">
        <f t="shared" si="2"/>
        <v>1.3648981340214009E-2</v>
      </c>
    </row>
    <row r="105" spans="1:7" x14ac:dyDescent="0.25">
      <c r="A105" s="11">
        <v>94</v>
      </c>
      <c r="B105" s="13" t="s">
        <v>142</v>
      </c>
      <c r="C105" s="13" t="s">
        <v>99</v>
      </c>
      <c r="D105" s="25">
        <f>'2. Önkormányzat'!D105+'3. PH'!D105+'4.GondozásiKp'!D105+'5. Könyvtár'!D105+'6. Konyha'!D105+'7. Óvoda'!D105</f>
        <v>3000000</v>
      </c>
      <c r="E105" s="25">
        <f>+'2. Önkormányzat'!E105+'3. PH'!E105+'4.GondozásiKp'!E105+'5. Könyvtár'!E105+'6. Konyha'!E105+'7. Óvoda'!E105</f>
        <v>3433729</v>
      </c>
      <c r="F105" s="25">
        <f>'2. Önkormányzat'!F105+'3. PH'!F105+'4.GondozásiKp'!F105+'5. Könyvtár'!F105+'6. Konyha'!F105+'7. Óvoda'!F105</f>
        <v>3433729</v>
      </c>
      <c r="G105" s="377">
        <f t="shared" si="2"/>
        <v>1</v>
      </c>
    </row>
    <row r="106" spans="1:7" x14ac:dyDescent="0.25">
      <c r="A106" s="17">
        <v>95</v>
      </c>
      <c r="B106" s="23" t="s">
        <v>194</v>
      </c>
      <c r="C106" s="14" t="s">
        <v>100</v>
      </c>
      <c r="D106" s="26">
        <f>'2. Önkormányzat'!D106+'3. PH'!D106+'4.GondozásiKp'!D106+'5. Könyvtár'!D106+'6. Konyha'!D106+'7. Óvoda'!D106</f>
        <v>48154200</v>
      </c>
      <c r="E106" s="25">
        <f>+'2. Önkormányzat'!E106+'3. PH'!E106+'4.GondozásiKp'!E106+'5. Könyvtár'!E106+'6. Konyha'!E106+'7. Óvoda'!E106</f>
        <v>45820275</v>
      </c>
      <c r="F106" s="26">
        <f>'2. Önkormányzat'!F106+'3. PH'!F106+'4.GondozásiKp'!F106+'5. Könyvtár'!F106+'6. Konyha'!F106+'7. Óvoda'!F106</f>
        <v>45499293</v>
      </c>
      <c r="G106" s="377">
        <f t="shared" si="2"/>
        <v>0.99299476050722091</v>
      </c>
    </row>
    <row r="107" spans="1:7" x14ac:dyDescent="0.25">
      <c r="B107" s="23"/>
      <c r="C107" s="12"/>
      <c r="D107" s="25">
        <f>'2. Önkormányzat'!D107+'3. PH'!D107+'4.GondozásiKp'!D107+'5. Könyvtár'!D107+'6. Konyha'!D107+'7. Óvoda'!D107</f>
        <v>0</v>
      </c>
      <c r="E107" s="25">
        <f>+'2. Önkormányzat'!E107+'3. PH'!E107+'4.GondozásiKp'!E107+'5. Könyvtár'!E107+'6. Konyha'!E107+'7. Óvoda'!E107</f>
        <v>0</v>
      </c>
      <c r="F107" s="25">
        <f>'2. Önkormányzat'!F107+'3. PH'!F107+'4.GondozásiKp'!F107+'5. Könyvtár'!F107+'6. Konyha'!F107+'7. Óvoda'!F107</f>
        <v>0</v>
      </c>
      <c r="G107" s="377"/>
    </row>
    <row r="108" spans="1:7" x14ac:dyDescent="0.25">
      <c r="A108" s="587" t="s">
        <v>196</v>
      </c>
      <c r="B108" s="587"/>
      <c r="C108" s="12"/>
      <c r="D108" s="25">
        <f>'2. Önkormányzat'!D108+'3. PH'!D108+'4.GondozásiKp'!D108+'5. Könyvtár'!D108+'6. Konyha'!D108+'7. Óvoda'!D108</f>
        <v>0</v>
      </c>
      <c r="E108" s="25">
        <f>+'2. Önkormányzat'!E108+'3. PH'!E108+'4.GondozásiKp'!E108+'5. Könyvtár'!E108+'6. Konyha'!E108+'7. Óvoda'!E108</f>
        <v>0</v>
      </c>
      <c r="F108" s="25">
        <f>'2. Önkormányzat'!F108+'3. PH'!F108+'4.GondozásiKp'!F108+'5. Könyvtár'!F108+'6. Konyha'!F108+'7. Óvoda'!F108</f>
        <v>0</v>
      </c>
      <c r="G108" s="377"/>
    </row>
    <row r="109" spans="1:7" x14ac:dyDescent="0.25">
      <c r="A109" s="11">
        <v>96</v>
      </c>
      <c r="B109" s="339" t="s">
        <v>526</v>
      </c>
      <c r="C109" s="12" t="s">
        <v>527</v>
      </c>
      <c r="D109" s="25">
        <f>'2. Önkormányzat'!D109+'3. PH'!D109+'4.GondozásiKp'!D109+'5. Könyvtár'!D109+'6. Konyha'!D109+'7. Óvoda'!D109</f>
        <v>900000</v>
      </c>
      <c r="E109" s="25">
        <f>+'2. Önkormányzat'!E109+'3. PH'!E109+'4.GondozásiKp'!E109+'5. Könyvtár'!E109+'6. Konyha'!E109+'7. Óvoda'!E109</f>
        <v>500000</v>
      </c>
      <c r="F109" s="25">
        <f>'2. Önkormányzat'!F109+'3. PH'!F109+'4.GondozásiKp'!F109+'5. Könyvtár'!F109+'6. Konyha'!F109+'7. Óvoda'!F109</f>
        <v>485494</v>
      </c>
      <c r="G109" s="377">
        <f t="shared" si="2"/>
        <v>0.97098799999999996</v>
      </c>
    </row>
    <row r="110" spans="1:7" x14ac:dyDescent="0.25">
      <c r="A110" s="11">
        <v>97</v>
      </c>
      <c r="B110" s="12" t="s">
        <v>143</v>
      </c>
      <c r="C110" s="12" t="s">
        <v>101</v>
      </c>
      <c r="D110" s="25">
        <f>'2. Önkormányzat'!D110+'3. PH'!D110+'4.GondozásiKp'!D110+'5. Könyvtár'!D110+'6. Konyha'!D110+'7. Óvoda'!D110</f>
        <v>20260000</v>
      </c>
      <c r="E110" s="25">
        <f>+'2. Önkormányzat'!E110+'3. PH'!E110+'4.GondozásiKp'!E110+'5. Könyvtár'!E110+'6. Konyha'!E110+'7. Óvoda'!E110</f>
        <v>10829335</v>
      </c>
      <c r="F110" s="25">
        <f>'2. Önkormányzat'!F110+'3. PH'!F110+'4.GondozásiKp'!F110+'5. Könyvtár'!F110+'6. Konyha'!F110+'7. Óvoda'!F110</f>
        <v>10603335</v>
      </c>
      <c r="G110" s="377">
        <f t="shared" si="2"/>
        <v>0.97913075918327397</v>
      </c>
    </row>
    <row r="111" spans="1:7" x14ac:dyDescent="0.25">
      <c r="A111" s="11">
        <v>98</v>
      </c>
      <c r="B111" s="12" t="s">
        <v>144</v>
      </c>
      <c r="C111" s="12" t="s">
        <v>102</v>
      </c>
      <c r="D111" s="25">
        <f>'2. Önkormányzat'!D111+'3. PH'!D111+'4.GondozásiKp'!D111+'5. Könyvtár'!D111+'6. Konyha'!D111+'7. Óvoda'!D111</f>
        <v>5500000</v>
      </c>
      <c r="E111" s="25">
        <f>+'2. Önkormányzat'!E111+'3. PH'!E111+'4.GondozásiKp'!E111+'5. Könyvtár'!E111+'6. Konyha'!E111+'7. Óvoda'!E111</f>
        <v>5500000</v>
      </c>
      <c r="F111" s="25">
        <f>'2. Önkormányzat'!F111+'3. PH'!F111+'4.GondozásiKp'!F111+'5. Könyvtár'!F111+'6. Konyha'!F111+'7. Óvoda'!F111</f>
        <v>4947940</v>
      </c>
      <c r="G111" s="377">
        <f t="shared" si="2"/>
        <v>0.89962545454545451</v>
      </c>
    </row>
    <row r="112" spans="1:7" x14ac:dyDescent="0.25">
      <c r="A112" s="11">
        <v>99</v>
      </c>
      <c r="B112" s="12" t="s">
        <v>145</v>
      </c>
      <c r="C112" s="12" t="s">
        <v>103</v>
      </c>
      <c r="D112" s="25">
        <f>'2. Önkormányzat'!D112+'3. PH'!D112+'4.GondozásiKp'!D112+'5. Könyvtár'!D112+'6. Konyha'!D112+'7. Óvoda'!D112</f>
        <v>21693430</v>
      </c>
      <c r="E112" s="25">
        <f>+'2. Önkormányzat'!E112+'3. PH'!E112+'4.GondozásiKp'!E112+'5. Könyvtár'!E112+'6. Konyha'!E112+'7. Óvoda'!E112</f>
        <v>22128031</v>
      </c>
      <c r="F112" s="25">
        <f>'2. Önkormányzat'!F112+'3. PH'!F112+'4.GondozásiKp'!F112+'5. Könyvtár'!F112+'6. Konyha'!F112+'7. Óvoda'!F112</f>
        <v>10329812</v>
      </c>
      <c r="G112" s="377">
        <f t="shared" si="2"/>
        <v>0.46682020646120753</v>
      </c>
    </row>
    <row r="113" spans="1:7" x14ac:dyDescent="0.25">
      <c r="A113" s="11">
        <v>101</v>
      </c>
      <c r="B113" s="12" t="s">
        <v>104</v>
      </c>
      <c r="C113" s="12" t="s">
        <v>105</v>
      </c>
      <c r="D113" s="25">
        <f>'2. Önkormányzat'!D113+'3. PH'!D113+'4.GondozásiKp'!D113+'5. Könyvtár'!D113+'6. Konyha'!D113+'7. Óvoda'!D113</f>
        <v>61200000</v>
      </c>
      <c r="E113" s="25">
        <f>+'2. Önkormányzat'!E113+'3. PH'!E113+'4.GondozásiKp'!E113+'5. Könyvtár'!E113+'6. Konyha'!E113+'7. Óvoda'!E113</f>
        <v>80277473</v>
      </c>
      <c r="F113" s="25">
        <f>'2. Önkormányzat'!F113+'3. PH'!F113+'4.GondozásiKp'!F113+'5. Könyvtár'!F113+'6. Konyha'!F113+'7. Óvoda'!F113</f>
        <v>72846697</v>
      </c>
      <c r="G113" s="377">
        <f t="shared" si="2"/>
        <v>0.90743634892443614</v>
      </c>
    </row>
    <row r="114" spans="1:7" x14ac:dyDescent="0.25">
      <c r="A114" s="11">
        <v>102</v>
      </c>
      <c r="B114" s="12" t="s">
        <v>106</v>
      </c>
      <c r="C114" s="12" t="s">
        <v>107</v>
      </c>
      <c r="D114" s="25">
        <f>'2. Önkormányzat'!D114+'3. PH'!D114+'4.GondozásiKp'!D114+'5. Könyvtár'!D114+'6. Konyha'!D114+'7. Óvoda'!D114</f>
        <v>19166608</v>
      </c>
      <c r="E114" s="25">
        <f>+'2. Önkormányzat'!E114+'3. PH'!E114+'4.GondozásiKp'!E114+'5. Könyvtár'!E114+'6. Konyha'!E114+'7. Óvoda'!E114</f>
        <v>15631896</v>
      </c>
      <c r="F114" s="25">
        <f>'2. Önkormányzat'!F114+'3. PH'!F114+'4.GondozásiKp'!F114+'5. Könyvtár'!F114+'6. Konyha'!F114+'7. Óvoda'!F114</f>
        <v>12528186</v>
      </c>
      <c r="G114" s="377">
        <f t="shared" si="2"/>
        <v>0.80145018876788843</v>
      </c>
    </row>
    <row r="115" spans="1:7" x14ac:dyDescent="0.25">
      <c r="A115" s="11">
        <v>103</v>
      </c>
      <c r="B115" s="12" t="s">
        <v>654</v>
      </c>
      <c r="C115" s="12" t="s">
        <v>655</v>
      </c>
      <c r="D115" s="25">
        <f>'2. Önkormányzat'!D115+'3. PH'!D117+'4.GondozásiKp'!D117+'5. Könyvtár'!D117+'6. Konyha'!D117+'7. Óvoda'!D117</f>
        <v>19000</v>
      </c>
      <c r="E115" s="25">
        <f>+'2. Önkormányzat'!E115+'3. PH'!E115+'4.GondozásiKp'!E115+'5. Könyvtár'!E115+'6. Konyha'!E115+'7. Óvoda'!E115</f>
        <v>186000</v>
      </c>
      <c r="F115" s="25">
        <f>'2. Önkormányzat'!F115+'3. PH'!F117+'4.GondozásiKp'!F117+'5. Könyvtár'!F117+'6. Konyha'!F117+'7. Óvoda'!F117</f>
        <v>547711</v>
      </c>
      <c r="G115" s="377"/>
    </row>
    <row r="116" spans="1:7" x14ac:dyDescent="0.25">
      <c r="A116" s="11">
        <v>104</v>
      </c>
      <c r="B116" s="12" t="s">
        <v>652</v>
      </c>
      <c r="C116" s="12" t="s">
        <v>653</v>
      </c>
      <c r="D116" s="29">
        <f>'2. Önkormányzat'!D116+'3. PH'!D116+'4.GondozásiKp'!D116+'5. Könyvtár'!D116+'6. Konyha'!D116+'7. Óvoda'!D116</f>
        <v>0</v>
      </c>
      <c r="E116" s="25">
        <f>+'2. Önkormányzat'!E116+'3. PH'!E116+'4.GondozásiKp'!E116+'5. Könyvtár'!E116+'6. Konyha'!E116+'7. Óvoda'!E116</f>
        <v>1068800</v>
      </c>
      <c r="F116" s="29">
        <f>'2. Önkormányzat'!F116+'3. PH'!F116+'4.GondozásiKp'!F116+'5. Könyvtár'!F116+'6. Konyha'!F116+'7. Óvoda'!F116</f>
        <v>1068800</v>
      </c>
      <c r="G116" s="377">
        <f t="shared" si="2"/>
        <v>1</v>
      </c>
    </row>
    <row r="117" spans="1:7" x14ac:dyDescent="0.25">
      <c r="A117" s="11">
        <v>105</v>
      </c>
      <c r="B117" s="12" t="s">
        <v>146</v>
      </c>
      <c r="C117" s="12" t="s">
        <v>108</v>
      </c>
      <c r="D117" s="29">
        <f>'2. Önkormányzat'!D117+'3. PH'!D117+'4.GondozásiKp'!D117+'5. Könyvtár'!D117+'6. Konyha'!D117+'7. Óvoda'!D117</f>
        <v>5769000</v>
      </c>
      <c r="E117" s="25">
        <f>+'2. Önkormányzat'!E117+'3. PH'!E117+'4.GondozásiKp'!E117+'5. Könyvtár'!E117+'6. Konyha'!E117+'7. Óvoda'!E117</f>
        <v>5320176</v>
      </c>
      <c r="F117" s="29">
        <f>'2. Önkormányzat'!F117+'3. PH'!F117+'4.GondozásiKp'!F117+'5. Könyvtár'!F117+'6. Konyha'!F117+'7. Óvoda'!F117</f>
        <v>4722654</v>
      </c>
      <c r="G117" s="377">
        <f t="shared" si="2"/>
        <v>0.88768755018630963</v>
      </c>
    </row>
    <row r="118" spans="1:7" x14ac:dyDescent="0.25">
      <c r="A118" s="11">
        <v>106</v>
      </c>
      <c r="B118" s="14" t="s">
        <v>198</v>
      </c>
      <c r="C118" s="14" t="s">
        <v>109</v>
      </c>
      <c r="D118" s="26">
        <f>'2. Önkormányzat'!D118+'3. PH'!D118+'4.GondozásiKp'!D118+'5. Könyvtár'!D118+'6. Konyha'!D118+'7. Óvoda'!D118</f>
        <v>134489038</v>
      </c>
      <c r="E118" s="25">
        <f>+'2. Önkormányzat'!E118+'3. PH'!E118+'4.GondozásiKp'!E118+'5. Könyvtár'!E118+'6. Konyha'!E118+'7. Óvoda'!E118</f>
        <v>141441711</v>
      </c>
      <c r="F118" s="26">
        <f>'2. Önkormányzat'!F118+'3. PH'!F118+'4.GondozásiKp'!F118+'5. Könyvtár'!F118+'6. Konyha'!F118+'7. Óvoda'!F118</f>
        <v>117718918</v>
      </c>
      <c r="G118" s="377">
        <f t="shared" si="2"/>
        <v>0.83227866212676116</v>
      </c>
    </row>
    <row r="119" spans="1:7" x14ac:dyDescent="0.25">
      <c r="B119" s="14"/>
      <c r="C119" s="12"/>
      <c r="D119" s="25">
        <f>'2. Önkormányzat'!D119+'3. PH'!D119+'4.GondozásiKp'!D119+'5. Könyvtár'!D119+'6. Konyha'!D119+'7. Óvoda'!D119</f>
        <v>0</v>
      </c>
      <c r="E119" s="25">
        <f>+'2. Önkormányzat'!E119+'3. PH'!E119+'4.GondozásiKp'!E119+'5. Könyvtár'!E119+'6. Konyha'!E119+'7. Óvoda'!E119</f>
        <v>0</v>
      </c>
      <c r="F119" s="25">
        <f>'2. Önkormányzat'!F119+'3. PH'!F119+'4.GondozásiKp'!F119+'5. Könyvtár'!F119+'6. Konyha'!F119+'7. Óvoda'!F119</f>
        <v>0</v>
      </c>
      <c r="G119" s="377"/>
    </row>
    <row r="120" spans="1:7" x14ac:dyDescent="0.25">
      <c r="A120" s="587" t="s">
        <v>197</v>
      </c>
      <c r="B120" s="587"/>
      <c r="C120" s="12"/>
      <c r="D120" s="25">
        <f>'2. Önkormányzat'!D120+'3. PH'!D120+'4.GondozásiKp'!D120+'5. Könyvtár'!D120+'6. Konyha'!D120+'7. Óvoda'!D120</f>
        <v>0</v>
      </c>
      <c r="E120" s="25">
        <f>+'2. Önkormányzat'!E120+'3. PH'!E120+'4.GondozásiKp'!E120+'5. Könyvtár'!E120+'6. Konyha'!E120+'7. Óvoda'!E120</f>
        <v>0</v>
      </c>
      <c r="F120" s="25">
        <f>'2. Önkormányzat'!F120+'3. PH'!F120+'4.GondozásiKp'!F120+'5. Könyvtár'!F120+'6. Konyha'!F120+'7. Óvoda'!F120</f>
        <v>0</v>
      </c>
      <c r="G120" s="377"/>
    </row>
    <row r="121" spans="1:7" x14ac:dyDescent="0.25">
      <c r="A121" s="11">
        <v>107</v>
      </c>
      <c r="B121" s="13" t="s">
        <v>147</v>
      </c>
      <c r="C121" s="13" t="s">
        <v>110</v>
      </c>
      <c r="D121" s="25">
        <f>'2. Önkormányzat'!D121+'3. PH'!D121+'4.GondozásiKp'!D121+'5. Könyvtár'!D121+'6. Konyha'!D121+'7. Óvoda'!D121</f>
        <v>8360000</v>
      </c>
      <c r="E121" s="25">
        <f>+'2. Önkormányzat'!E121+'3. PH'!E121+'4.GondozásiKp'!E121+'5. Könyvtár'!E121+'6. Konyha'!E121+'7. Óvoda'!E121</f>
        <v>480000</v>
      </c>
      <c r="F121" s="25">
        <f>'2. Önkormányzat'!F121+'3. PH'!F121+'4.GondozásiKp'!F121+'5. Könyvtár'!F121+'6. Konyha'!F121+'7. Óvoda'!F121</f>
        <v>480000</v>
      </c>
      <c r="G121" s="377">
        <f t="shared" si="2"/>
        <v>1</v>
      </c>
    </row>
    <row r="122" spans="1:7" x14ac:dyDescent="0.25">
      <c r="A122" s="11">
        <v>108</v>
      </c>
      <c r="B122" s="13" t="s">
        <v>635</v>
      </c>
      <c r="C122" s="13" t="s">
        <v>634</v>
      </c>
      <c r="D122" s="25">
        <f>'2. Önkormányzat'!D122+'3. PH'!D122+'4.GondozásiKp'!D122+'5. Könyvtár'!D122+'6. Konyha'!D122+'7. Óvoda'!D122</f>
        <v>0</v>
      </c>
      <c r="E122" s="25">
        <f>+'2. Önkormányzat'!E122+'3. PH'!E122+'4.GondozásiKp'!E122+'5. Könyvtár'!E122+'6. Konyha'!E122+'7. Óvoda'!E122</f>
        <v>1600000</v>
      </c>
      <c r="F122" s="25">
        <f>'2. Önkormányzat'!F122+'3. PH'!F122+'4.GondozásiKp'!F122+'5. Könyvtár'!F122+'6. Konyha'!F122+'7. Óvoda'!F122</f>
        <v>1620000</v>
      </c>
      <c r="G122" s="377">
        <f t="shared" si="2"/>
        <v>1.0125</v>
      </c>
    </row>
    <row r="123" spans="1:7" x14ac:dyDescent="0.25">
      <c r="A123" s="11">
        <v>109</v>
      </c>
      <c r="B123" s="13" t="s">
        <v>628</v>
      </c>
      <c r="C123" s="13" t="s">
        <v>627</v>
      </c>
      <c r="D123" s="25">
        <f>'2. Önkormányzat'!D123+'3. PH'!D123+'4.GondozásiKp'!D123+'5. Könyvtár'!D123+'6. Konyha'!D123+'7. Óvoda'!D123</f>
        <v>2000000</v>
      </c>
      <c r="E123" s="25">
        <f>+'2. Önkormányzat'!E123+'3. PH'!E123+'4.GondozásiKp'!E123+'5. Könyvtár'!E123+'6. Konyha'!E123+'7. Óvoda'!E123</f>
        <v>27280000</v>
      </c>
      <c r="F123" s="25">
        <f>'2. Önkormányzat'!F123+'3. PH'!F123+'4.GondozásiKp'!F123+'5. Könyvtár'!F123+'6. Konyha'!F123+'7. Óvoda'!F123</f>
        <v>27280000</v>
      </c>
      <c r="G123" s="377">
        <f t="shared" si="2"/>
        <v>1</v>
      </c>
    </row>
    <row r="124" spans="1:7" x14ac:dyDescent="0.25">
      <c r="A124" s="11">
        <v>110</v>
      </c>
      <c r="B124" s="14" t="s">
        <v>168</v>
      </c>
      <c r="C124" s="14" t="s">
        <v>111</v>
      </c>
      <c r="D124" s="26">
        <f>'2. Önkormányzat'!D124+'3. PH'!D124+'4.GondozásiKp'!D124+'5. Könyvtár'!D124+'6. Konyha'!D124+'7. Óvoda'!D124</f>
        <v>10360000</v>
      </c>
      <c r="E124" s="25">
        <f>+'2. Önkormányzat'!E124+'3. PH'!E124+'4.GondozásiKp'!E124+'5. Könyvtár'!E124+'6. Konyha'!E124+'7. Óvoda'!E124</f>
        <v>29360000</v>
      </c>
      <c r="F124" s="26">
        <f>'2. Önkormányzat'!F124+'3. PH'!F124+'4.GondozásiKp'!F124+'5. Könyvtár'!F124+'6. Konyha'!F124+'7. Óvoda'!F124</f>
        <v>29380000</v>
      </c>
      <c r="G124" s="377">
        <f t="shared" si="2"/>
        <v>1.0006811989100817</v>
      </c>
    </row>
    <row r="125" spans="1:7" x14ac:dyDescent="0.25">
      <c r="A125" s="11"/>
      <c r="B125" s="14"/>
      <c r="C125" s="12"/>
      <c r="D125" s="25">
        <f>'2. Önkormányzat'!D125+'3. PH'!D125+'4.GondozásiKp'!D125+'5. Könyvtár'!D125+'6. Konyha'!D125+'7. Óvoda'!D125</f>
        <v>0</v>
      </c>
      <c r="E125" s="25">
        <f>+'2. Önkormányzat'!E125+'3. PH'!E125+'4.GondozásiKp'!E125+'5. Könyvtár'!E125+'6. Konyha'!E125+'7. Óvoda'!E125</f>
        <v>0</v>
      </c>
      <c r="F125" s="25">
        <f>'2. Önkormányzat'!F125+'3. PH'!F125+'4.GondozásiKp'!F125+'5. Könyvtár'!F125+'6. Konyha'!F125+'7. Óvoda'!F125</f>
        <v>0</v>
      </c>
      <c r="G125" s="377"/>
    </row>
    <row r="126" spans="1:7" x14ac:dyDescent="0.25">
      <c r="A126" s="454" t="s">
        <v>532</v>
      </c>
      <c r="B126" s="337"/>
      <c r="C126" s="14"/>
      <c r="D126" s="25"/>
      <c r="E126" s="25">
        <f>+'2. Önkormányzat'!E126+'3. PH'!E126+'4.GondozásiKp'!E126+'5. Könyvtár'!E126+'6. Konyha'!E126+'7. Óvoda'!E126</f>
        <v>0</v>
      </c>
      <c r="F126" s="25"/>
      <c r="G126" s="377"/>
    </row>
    <row r="127" spans="1:7" x14ac:dyDescent="0.25">
      <c r="A127" s="11">
        <v>111</v>
      </c>
      <c r="B127" s="15" t="s">
        <v>528</v>
      </c>
      <c r="C127" s="15" t="s">
        <v>529</v>
      </c>
      <c r="D127" s="25">
        <f>+'2. Önkormányzat'!D127+'3. PH'!D127+'4.GondozásiKp'!D127+'5. Könyvtár'!D127+'6. Konyha'!D127+'7. Óvoda'!D127</f>
        <v>30720431</v>
      </c>
      <c r="E127" s="25">
        <f>+'2. Önkormányzat'!E127+'3. PH'!E127+'4.GondozásiKp'!E127+'5. Könyvtár'!E127+'6. Konyha'!E127+'7. Óvoda'!E127</f>
        <v>7630000</v>
      </c>
      <c r="F127" s="25">
        <f>+'2. Önkormányzat'!F127+'3. PH'!F127+'4.GondozásiKp'!F127+'5. Könyvtár'!F127+'6. Konyha'!F127+'7. Óvoda'!F127</f>
        <v>4062500</v>
      </c>
      <c r="G127" s="377">
        <f t="shared" si="2"/>
        <v>0.53243774574049807</v>
      </c>
    </row>
    <row r="128" spans="1:7" x14ac:dyDescent="0.25">
      <c r="A128" s="11">
        <v>112</v>
      </c>
      <c r="B128" s="23" t="s">
        <v>530</v>
      </c>
      <c r="C128" s="14" t="s">
        <v>531</v>
      </c>
      <c r="D128" s="26">
        <f>+'2. Önkormányzat'!D128+'3. PH'!D128+'4.GondozásiKp'!D128+'5. Könyvtár'!D128+'6. Konyha'!D128+'7. Óvoda'!D128</f>
        <v>30720431</v>
      </c>
      <c r="E128" s="25">
        <f>+'2. Önkormányzat'!E128+'3. PH'!E128+'4.GondozásiKp'!E128+'5. Könyvtár'!E128+'6. Konyha'!E128+'7. Óvoda'!E128</f>
        <v>7630000</v>
      </c>
      <c r="F128" s="26">
        <f>+'2. Önkormányzat'!F128+'3. PH'!F128+'4.GondozásiKp'!F128+'5. Könyvtár'!F128+'6. Konyha'!F128+'7. Óvoda'!F128</f>
        <v>4062500</v>
      </c>
      <c r="G128" s="377">
        <f t="shared" si="2"/>
        <v>0.53243774574049807</v>
      </c>
    </row>
    <row r="129" spans="1:10" x14ac:dyDescent="0.25">
      <c r="A129" s="11"/>
      <c r="B129" s="23"/>
      <c r="C129" s="14"/>
      <c r="D129" s="25"/>
      <c r="E129" s="25">
        <f>+'2. Önkormányzat'!E129+'3. PH'!E129+'4.GondozásiKp'!E129+'5. Könyvtár'!E129+'6. Konyha'!E129+'7. Óvoda'!E129</f>
        <v>0</v>
      </c>
      <c r="F129" s="25"/>
      <c r="G129" s="377"/>
    </row>
    <row r="130" spans="1:10" ht="15.75" x14ac:dyDescent="0.25">
      <c r="A130" s="11">
        <v>113</v>
      </c>
      <c r="B130" s="16" t="s">
        <v>200</v>
      </c>
      <c r="C130" s="16" t="s">
        <v>112</v>
      </c>
      <c r="D130" s="26">
        <f>'2. Önkormányzat'!D130+'3. PH'!D130+'4.GondozásiKp'!D130+'5. Könyvtár'!D130+'6. Konyha'!D130+'7. Óvoda'!D130</f>
        <v>647628031</v>
      </c>
      <c r="E130" s="25">
        <f>+'2. Önkormányzat'!E130+'3. PH'!E130+'4.GondozásiKp'!E130+'5. Könyvtár'!E130+'6. Konyha'!E130+'7. Óvoda'!E130</f>
        <v>674546916</v>
      </c>
      <c r="F130" s="26">
        <f>'2. Önkormányzat'!F130+'3. PH'!F130+'4.GondozásiKp'!F130+'5. Könyvtár'!F130+'6. Konyha'!F130+'7. Óvoda'!F130</f>
        <v>644971081</v>
      </c>
      <c r="G130" s="377">
        <f t="shared" si="2"/>
        <v>0.95615451750134461</v>
      </c>
    </row>
    <row r="131" spans="1:10" x14ac:dyDescent="0.25">
      <c r="A131" s="11">
        <v>115</v>
      </c>
      <c r="B131" s="12" t="s">
        <v>169</v>
      </c>
      <c r="C131" s="12" t="s">
        <v>113</v>
      </c>
      <c r="D131" s="25">
        <f>'2. Önkormányzat'!D131+'3. PH'!D131+'4.GondozásiKp'!D131+'5. Könyvtár'!D131+'6. Konyha'!D131+'7. Óvoda'!D131</f>
        <v>220000000</v>
      </c>
      <c r="E131" s="25">
        <f>+'2. Önkormányzat'!E131+'3. PH'!E131+'4.GondozásiKp'!E131+'5. Könyvtár'!E131+'6. Konyha'!E131+'7. Óvoda'!E131</f>
        <v>230000000</v>
      </c>
      <c r="F131" s="25">
        <f>'2. Önkormányzat'!F131+'3. PH'!F131+'4.GondozásiKp'!F131+'5. Könyvtár'!F131+'6. Konyha'!F131+'7. Óvoda'!F131</f>
        <v>178856261</v>
      </c>
      <c r="G131" s="377">
        <f t="shared" si="2"/>
        <v>0.77763591739130433</v>
      </c>
    </row>
    <row r="132" spans="1:10" x14ac:dyDescent="0.25">
      <c r="A132" s="11">
        <v>117</v>
      </c>
      <c r="B132" s="12" t="s">
        <v>170</v>
      </c>
      <c r="C132" s="12" t="s">
        <v>148</v>
      </c>
      <c r="D132" s="25">
        <f>'2. Önkormányzat'!D132+'3. PH'!D132+'4.GondozásiKp'!D132+'5. Könyvtár'!D132+'6. Konyha'!D132+'7. Óvoda'!D132</f>
        <v>37212423</v>
      </c>
      <c r="E132" s="25">
        <f>+'2. Önkormányzat'!E132+'3. PH'!E132+'4.GondozásiKp'!E132+'5. Könyvtár'!E132+'6. Konyha'!E132+'7. Óvoda'!E132</f>
        <v>9294440</v>
      </c>
      <c r="F132" s="25">
        <f>'2. Önkormányzat'!F132+'3. PH'!F132+'4.GondozásiKp'!F132+'5. Könyvtár'!F132+'6. Konyha'!F132+'7. Óvoda'!F132</f>
        <v>9294440</v>
      </c>
      <c r="G132" s="377">
        <f t="shared" si="2"/>
        <v>1</v>
      </c>
    </row>
    <row r="133" spans="1:10" x14ac:dyDescent="0.25">
      <c r="A133" s="11">
        <v>118</v>
      </c>
      <c r="B133" s="12" t="s">
        <v>533</v>
      </c>
      <c r="C133" s="12" t="s">
        <v>534</v>
      </c>
      <c r="D133" s="25"/>
      <c r="E133" s="25">
        <f>+'2. Önkormányzat'!E133+'3. PH'!E133+'4.GondozásiKp'!E133+'5. Könyvtár'!E133+'6. Konyha'!E133+'7. Óvoda'!E133</f>
        <v>13885655</v>
      </c>
      <c r="F133" s="25">
        <f>+'2. Önkormányzat'!F133+'3. PH'!F133+'4.GondozásiKp'!F133+'5. Könyvtár'!F133+'6. Konyha'!F133+'7. Óvoda'!F133</f>
        <v>13885655</v>
      </c>
      <c r="G133" s="377">
        <f t="shared" ref="G133:G139" si="7">F133/E133</f>
        <v>1</v>
      </c>
    </row>
    <row r="134" spans="1:10" x14ac:dyDescent="0.25">
      <c r="A134" s="11">
        <v>119</v>
      </c>
      <c r="B134" s="12" t="s">
        <v>114</v>
      </c>
      <c r="C134" s="12" t="s">
        <v>115</v>
      </c>
      <c r="D134" s="25"/>
      <c r="E134" s="25">
        <v>0</v>
      </c>
      <c r="F134" s="25"/>
      <c r="G134" s="377"/>
    </row>
    <row r="135" spans="1:10" x14ac:dyDescent="0.25">
      <c r="A135" s="11">
        <v>120</v>
      </c>
      <c r="B135" s="13" t="s">
        <v>171</v>
      </c>
      <c r="C135" s="13" t="s">
        <v>116</v>
      </c>
      <c r="D135" s="26">
        <f>SUM(D131,D132,D134)</f>
        <v>257212423</v>
      </c>
      <c r="E135" s="26">
        <f>SUM(E131,E132,E134,E133)</f>
        <v>253180095</v>
      </c>
      <c r="F135" s="26">
        <f>SUM(F131,F132,F134,F133)</f>
        <v>202036356</v>
      </c>
      <c r="G135" s="377">
        <f t="shared" si="7"/>
        <v>0.79799462908014152</v>
      </c>
    </row>
    <row r="136" spans="1:10" ht="15.75" x14ac:dyDescent="0.25">
      <c r="A136" s="11">
        <v>121</v>
      </c>
      <c r="B136" s="39" t="s">
        <v>199</v>
      </c>
      <c r="C136" s="16" t="s">
        <v>117</v>
      </c>
      <c r="D136" s="28">
        <f>SUM(D135)</f>
        <v>257212423</v>
      </c>
      <c r="E136" s="28">
        <f t="shared" ref="E136" si="8">SUM(E135)</f>
        <v>253180095</v>
      </c>
      <c r="F136" s="28">
        <f t="shared" ref="F136" si="9">SUM(F135)</f>
        <v>202036356</v>
      </c>
      <c r="G136" s="377">
        <f t="shared" si="7"/>
        <v>0.79799462908014152</v>
      </c>
    </row>
    <row r="137" spans="1:10" x14ac:dyDescent="0.25">
      <c r="A137" s="11">
        <v>122</v>
      </c>
      <c r="B137" s="12"/>
      <c r="C137" s="12"/>
      <c r="D137" s="25">
        <f>'2. Önkormányzat'!D137+'3. PH'!D137+'4.GondozásiKp'!D137+'5. Könyvtár'!D137+'6. Konyha'!D137+'7. Óvoda'!D137</f>
        <v>0</v>
      </c>
      <c r="E137" s="25">
        <f>+'2. Önkormányzat'!E137+'3. PH'!E137+'4.GondozásiKp'!E137+'5. Könyvtár'!E137+'6. Konyha'!E137+'7. Óvoda'!E137</f>
        <v>0</v>
      </c>
      <c r="F137" s="25">
        <f>'2. Önkormányzat'!F137+'3. PH'!F137+'4.GondozásiKp'!F137+'5. Könyvtár'!F137+'6. Konyha'!F137+'7. Óvoda'!F137</f>
        <v>0</v>
      </c>
      <c r="G137" s="377"/>
    </row>
    <row r="138" spans="1:10" ht="15.75" x14ac:dyDescent="0.25">
      <c r="A138" s="11">
        <v>123</v>
      </c>
      <c r="B138" s="16" t="s">
        <v>149</v>
      </c>
      <c r="C138" s="18"/>
      <c r="D138" s="28">
        <f>D82+D75</f>
        <v>904840454</v>
      </c>
      <c r="E138" s="28">
        <f>E82+E75</f>
        <v>927727011</v>
      </c>
      <c r="F138" s="28">
        <f>F82+F75</f>
        <v>820320214</v>
      </c>
      <c r="G138" s="377">
        <f t="shared" si="7"/>
        <v>0.88422585984186675</v>
      </c>
      <c r="H138" s="36"/>
      <c r="J138" s="36"/>
    </row>
    <row r="139" spans="1:10" ht="15.75" x14ac:dyDescent="0.25">
      <c r="A139" s="11">
        <v>124</v>
      </c>
      <c r="B139" s="16" t="s">
        <v>150</v>
      </c>
      <c r="C139" s="18"/>
      <c r="D139" s="28">
        <f>D136+D130</f>
        <v>904840454</v>
      </c>
      <c r="E139" s="28">
        <f>E136+E130</f>
        <v>927727011</v>
      </c>
      <c r="F139" s="28">
        <f>F136+F130</f>
        <v>847007437</v>
      </c>
      <c r="G139" s="377">
        <f t="shared" si="7"/>
        <v>0.91299210538993347</v>
      </c>
      <c r="H139" s="36"/>
      <c r="J139" s="36"/>
    </row>
    <row r="140" spans="1:10" x14ac:dyDescent="0.25">
      <c r="A140" s="3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</sheetData>
  <mergeCells count="12">
    <mergeCell ref="A3:B3"/>
    <mergeCell ref="A21:B21"/>
    <mergeCell ref="A47:B47"/>
    <mergeCell ref="A55:B55"/>
    <mergeCell ref="A64:B64"/>
    <mergeCell ref="A108:B108"/>
    <mergeCell ref="A120:B120"/>
    <mergeCell ref="A69:B69"/>
    <mergeCell ref="A77:B77"/>
    <mergeCell ref="A84:B84"/>
    <mergeCell ref="A95:B95"/>
    <mergeCell ref="A99:B99"/>
  </mergeCells>
  <pageMargins left="0.27559055118110237" right="0.27559055118110237" top="0.98425196850393704" bottom="0.27559055118110237" header="0.51181102362204722" footer="0.51181102362204722"/>
  <pageSetup paperSize="9" scale="75" fitToHeight="0" orientation="portrait" r:id="rId1"/>
  <headerFooter>
    <oddHeader>&amp;C&amp;"-,Félkövér"Tápiógyörgye Község Önkormányzata Összesítő 2020. évi eredeti előirányzat összesítés és teljesítés 2020.12.31&amp;R&amp;"-,Félkövér"1. melléklet
1/2020. (I.27.) rendelet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Ruler="0" zoomScaleNormal="100" workbookViewId="0">
      <selection activeCell="B9" sqref="B9"/>
    </sheetView>
  </sheetViews>
  <sheetFormatPr defaultRowHeight="15" x14ac:dyDescent="0.25"/>
  <cols>
    <col min="1" max="1" width="4.5703125" customWidth="1"/>
    <col min="2" max="2" width="78.140625" customWidth="1"/>
    <col min="3" max="3" width="16.42578125" customWidth="1"/>
    <col min="4" max="4" width="14.140625" customWidth="1"/>
    <col min="5" max="5" width="16.5703125" bestFit="1" customWidth="1"/>
  </cols>
  <sheetData>
    <row r="1" spans="1:5" ht="51" customHeight="1" x14ac:dyDescent="0.25">
      <c r="A1" s="600" t="s">
        <v>606</v>
      </c>
      <c r="B1" s="600"/>
      <c r="C1" s="600"/>
      <c r="D1" s="600"/>
      <c r="E1" s="600"/>
    </row>
    <row r="2" spans="1:5" ht="15.75" x14ac:dyDescent="0.25">
      <c r="A2" s="88"/>
      <c r="B2" s="89"/>
      <c r="C2" s="89"/>
      <c r="D2" s="89"/>
      <c r="E2" s="89"/>
    </row>
    <row r="3" spans="1:5" ht="15.75" x14ac:dyDescent="0.25">
      <c r="A3" s="88"/>
      <c r="B3" s="89"/>
      <c r="C3" s="89"/>
      <c r="D3" s="89"/>
      <c r="E3" s="87" t="s">
        <v>178</v>
      </c>
    </row>
    <row r="4" spans="1:5" ht="31.5" x14ac:dyDescent="0.25">
      <c r="A4" s="90" t="s">
        <v>243</v>
      </c>
      <c r="B4" s="90" t="s">
        <v>244</v>
      </c>
      <c r="C4" s="90" t="s">
        <v>245</v>
      </c>
      <c r="D4" s="90" t="s">
        <v>246</v>
      </c>
      <c r="E4" s="90" t="s">
        <v>247</v>
      </c>
    </row>
    <row r="5" spans="1:5" ht="15.75" x14ac:dyDescent="0.25">
      <c r="A5" s="91" t="s">
        <v>248</v>
      </c>
      <c r="B5" s="92"/>
      <c r="C5" s="93"/>
      <c r="D5" s="93"/>
      <c r="E5" s="93"/>
    </row>
    <row r="6" spans="1:5" ht="16.5" thickBot="1" x14ac:dyDescent="0.3">
      <c r="A6" s="94"/>
      <c r="B6" s="95"/>
      <c r="C6" s="96">
        <f>'[1]8.'!C6</f>
        <v>0</v>
      </c>
      <c r="D6" s="96">
        <f>'[1]8.'!D6</f>
        <v>0</v>
      </c>
      <c r="E6" s="96">
        <f>SUM(C6:D6)</f>
        <v>0</v>
      </c>
    </row>
    <row r="7" spans="1:5" ht="16.5" thickTop="1" x14ac:dyDescent="0.25">
      <c r="A7" s="91"/>
      <c r="B7" s="98"/>
      <c r="C7" s="97"/>
      <c r="D7" s="97"/>
      <c r="E7" s="97"/>
    </row>
  </sheetData>
  <mergeCells count="1">
    <mergeCell ref="A1:E1"/>
  </mergeCells>
  <pageMargins left="0.7" right="0.7" top="0.75" bottom="0.75" header="0.3" footer="0.3"/>
  <pageSetup paperSize="9" orientation="landscape" r:id="rId1"/>
  <headerFooter>
    <oddHeader>&amp;R10.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Ruler="0" topLeftCell="B1" zoomScaleNormal="100" workbookViewId="0">
      <selection activeCell="D19" sqref="D19"/>
    </sheetView>
  </sheetViews>
  <sheetFormatPr defaultRowHeight="15" x14ac:dyDescent="0.25"/>
  <cols>
    <col min="1" max="1" width="6.140625" customWidth="1"/>
    <col min="2" max="2" width="36.42578125" customWidth="1"/>
    <col min="3" max="3" width="14" customWidth="1"/>
    <col min="4" max="4" width="13.28515625" customWidth="1"/>
    <col min="5" max="5" width="15.42578125" customWidth="1"/>
    <col min="6" max="6" width="11.5703125" customWidth="1"/>
    <col min="7" max="7" width="17.140625" customWidth="1"/>
    <col min="8" max="8" width="17.42578125" customWidth="1"/>
    <col min="11" max="11" width="16.140625" bestFit="1" customWidth="1"/>
  </cols>
  <sheetData>
    <row r="1" spans="1:8" ht="15.75" customHeight="1" x14ac:dyDescent="0.25">
      <c r="A1" s="603" t="s">
        <v>607</v>
      </c>
      <c r="B1" s="603"/>
      <c r="C1" s="603"/>
      <c r="D1" s="603"/>
      <c r="E1" s="603"/>
      <c r="F1" s="603"/>
      <c r="G1" s="603"/>
      <c r="H1" s="603"/>
    </row>
    <row r="2" spans="1:8" ht="15.75" x14ac:dyDescent="0.25">
      <c r="A2" s="102"/>
      <c r="B2" s="102"/>
      <c r="C2" s="102"/>
      <c r="D2" s="102"/>
      <c r="E2" s="102"/>
      <c r="F2" s="102"/>
      <c r="G2" s="102"/>
    </row>
    <row r="3" spans="1:8" ht="16.5" thickBot="1" x14ac:dyDescent="0.3">
      <c r="A3" s="102"/>
      <c r="B3" s="102"/>
      <c r="C3" s="102"/>
      <c r="D3" s="102"/>
      <c r="E3" s="102"/>
      <c r="H3" s="369" t="s">
        <v>578</v>
      </c>
    </row>
    <row r="4" spans="1:8" ht="78.75" x14ac:dyDescent="0.25">
      <c r="A4" s="601" t="s">
        <v>251</v>
      </c>
      <c r="B4" s="602"/>
      <c r="C4" s="103" t="s">
        <v>252</v>
      </c>
      <c r="D4" s="103" t="s">
        <v>253</v>
      </c>
      <c r="E4" s="103" t="s">
        <v>254</v>
      </c>
      <c r="F4" s="103" t="s">
        <v>255</v>
      </c>
      <c r="G4" s="104" t="s">
        <v>256</v>
      </c>
      <c r="H4" s="105" t="s">
        <v>257</v>
      </c>
    </row>
    <row r="5" spans="1:8" ht="15.75" x14ac:dyDescent="0.25">
      <c r="A5" s="106"/>
      <c r="B5" s="107"/>
      <c r="C5" s="107" t="s">
        <v>205</v>
      </c>
      <c r="D5" s="107" t="s">
        <v>208</v>
      </c>
      <c r="E5" s="107" t="s">
        <v>258</v>
      </c>
      <c r="F5" s="107" t="s">
        <v>213</v>
      </c>
      <c r="G5" s="108" t="s">
        <v>219</v>
      </c>
      <c r="H5" s="109" t="s">
        <v>222</v>
      </c>
    </row>
    <row r="6" spans="1:8" ht="16.5" x14ac:dyDescent="0.25">
      <c r="A6" s="110"/>
      <c r="B6" s="111" t="s">
        <v>259</v>
      </c>
      <c r="C6" s="112"/>
      <c r="D6" s="112"/>
      <c r="E6" s="113"/>
      <c r="F6" s="114"/>
      <c r="G6" s="115"/>
      <c r="H6" s="116"/>
    </row>
    <row r="7" spans="1:8" ht="15.75" x14ac:dyDescent="0.25">
      <c r="A7" s="117" t="s">
        <v>205</v>
      </c>
      <c r="B7" s="118" t="s">
        <v>227</v>
      </c>
      <c r="C7" s="465">
        <f>+'6. Konyha'!E138</f>
        <v>80685710</v>
      </c>
      <c r="D7" s="465">
        <f>+'6. Konyha'!E130</f>
        <v>35655746</v>
      </c>
      <c r="E7" s="465">
        <f>C7-D7</f>
        <v>45029964</v>
      </c>
      <c r="F7" s="466">
        <f>SUM(D7:E7)</f>
        <v>80685710</v>
      </c>
      <c r="G7" s="393">
        <v>54004008</v>
      </c>
      <c r="H7" s="467">
        <f>IF(E7-G7 &gt; 0,E7-G7,0)</f>
        <v>0</v>
      </c>
    </row>
    <row r="8" spans="1:8" ht="15.75" x14ac:dyDescent="0.25">
      <c r="A8" s="117" t="s">
        <v>208</v>
      </c>
      <c r="B8" s="118" t="s">
        <v>209</v>
      </c>
      <c r="C8" s="465">
        <f>+'5. Könyvtár'!E138</f>
        <v>11368604</v>
      </c>
      <c r="D8" s="465">
        <f>+'5. Könyvtár'!E130</f>
        <v>255455</v>
      </c>
      <c r="E8" s="465">
        <f t="shared" ref="E8:E13" si="0">C8-D8</f>
        <v>11113149</v>
      </c>
      <c r="F8" s="466">
        <f t="shared" ref="F8:F13" si="1">SUM(D8:E8)</f>
        <v>11368604</v>
      </c>
      <c r="G8" s="393">
        <v>6208324</v>
      </c>
      <c r="H8" s="467">
        <f>IF(E8-G8 &gt; 0,E8-G8,0)</f>
        <v>4904825</v>
      </c>
    </row>
    <row r="9" spans="1:8" ht="15.75" x14ac:dyDescent="0.25">
      <c r="A9" s="117" t="s">
        <v>258</v>
      </c>
      <c r="B9" s="118" t="s">
        <v>214</v>
      </c>
      <c r="C9" s="465">
        <f>+'7. Óvoda'!E138</f>
        <v>81217122</v>
      </c>
      <c r="D9" s="465">
        <f>+'7. Óvoda'!E130</f>
        <v>190630</v>
      </c>
      <c r="E9" s="465">
        <f t="shared" si="0"/>
        <v>81026492</v>
      </c>
      <c r="F9" s="466">
        <f t="shared" si="1"/>
        <v>81217122</v>
      </c>
      <c r="G9" s="393">
        <v>92678940</v>
      </c>
      <c r="H9" s="467">
        <f>IF(E9-G9 &gt; 0,E9-G9,0)</f>
        <v>0</v>
      </c>
    </row>
    <row r="10" spans="1:8" ht="15.75" x14ac:dyDescent="0.25">
      <c r="A10" s="117" t="s">
        <v>213</v>
      </c>
      <c r="B10" s="118" t="s">
        <v>217</v>
      </c>
      <c r="C10" s="465">
        <f>+'4.GondozásiKp'!E138</f>
        <v>134097650</v>
      </c>
      <c r="D10" s="465">
        <f>+'4.GondozásiKp'!E130</f>
        <v>53182000</v>
      </c>
      <c r="E10" s="465">
        <f t="shared" si="0"/>
        <v>80915650</v>
      </c>
      <c r="F10" s="466">
        <f t="shared" si="1"/>
        <v>134097650</v>
      </c>
      <c r="G10" s="393">
        <v>62826784</v>
      </c>
      <c r="H10" s="467">
        <f>IF(E10-G10 &gt; 0,E10-G10,0)</f>
        <v>18088866</v>
      </c>
    </row>
    <row r="11" spans="1:8" ht="16.5" thickBot="1" x14ac:dyDescent="0.3">
      <c r="A11" s="119" t="s">
        <v>219</v>
      </c>
      <c r="B11" s="120" t="s">
        <v>151</v>
      </c>
      <c r="C11" s="468">
        <f>+'3. PH'!E138</f>
        <v>71294557</v>
      </c>
      <c r="D11" s="468">
        <f>+'3. PH'!E130</f>
        <v>7533623</v>
      </c>
      <c r="E11" s="468">
        <f t="shared" si="0"/>
        <v>63760934</v>
      </c>
      <c r="F11" s="469">
        <f t="shared" si="1"/>
        <v>71294557</v>
      </c>
      <c r="G11" s="423">
        <v>81218008</v>
      </c>
      <c r="H11" s="470">
        <f>IF(E11-G11 &gt; 0,E11-G11,0)</f>
        <v>0</v>
      </c>
    </row>
    <row r="12" spans="1:8" ht="18" thickTop="1" thickBot="1" x14ac:dyDescent="0.3">
      <c r="A12" s="121"/>
      <c r="B12" s="122" t="s">
        <v>260</v>
      </c>
      <c r="C12" s="471">
        <f t="shared" ref="C12:H12" si="2">SUM(C7:C11)</f>
        <v>378663643</v>
      </c>
      <c r="D12" s="471">
        <f t="shared" si="2"/>
        <v>96817454</v>
      </c>
      <c r="E12" s="471">
        <f t="shared" si="2"/>
        <v>281846189</v>
      </c>
      <c r="F12" s="472">
        <f t="shared" si="2"/>
        <v>378663643</v>
      </c>
      <c r="G12" s="352">
        <f>SUM(G7:G11)</f>
        <v>296936064</v>
      </c>
      <c r="H12" s="473">
        <f t="shared" si="2"/>
        <v>22993691</v>
      </c>
    </row>
    <row r="13" spans="1:8" ht="17.25" thickTop="1" thickBot="1" x14ac:dyDescent="0.3">
      <c r="A13" s="123" t="s">
        <v>222</v>
      </c>
      <c r="B13" s="124" t="s">
        <v>261</v>
      </c>
      <c r="C13" s="474">
        <f>'2. Önkormányzat'!E75</f>
        <v>324451134</v>
      </c>
      <c r="D13" s="474">
        <f>+'2. Önkormányzat'!E92+'2. Önkormányzat'!E97+'2. Önkormányzat'!E106+'2. Önkormányzat'!E118+'2. Önkormányzat'!E124+'2. Önkormányzat'!E128</f>
        <v>222215056</v>
      </c>
      <c r="E13" s="475">
        <f t="shared" si="0"/>
        <v>102236078</v>
      </c>
      <c r="F13" s="476">
        <f t="shared" si="1"/>
        <v>324451134</v>
      </c>
      <c r="G13" s="424">
        <v>58578342</v>
      </c>
      <c r="H13" s="477"/>
    </row>
    <row r="14" spans="1:8" ht="17.25" thickBot="1" x14ac:dyDescent="0.3">
      <c r="A14" s="125"/>
      <c r="B14" s="126" t="s">
        <v>262</v>
      </c>
      <c r="C14" s="478">
        <f>SUM(C12:C13)</f>
        <v>703114777</v>
      </c>
      <c r="D14" s="478">
        <f t="shared" ref="D14:F14" si="3">SUM(D12:D13)</f>
        <v>319032510</v>
      </c>
      <c r="E14" s="478">
        <f t="shared" si="3"/>
        <v>384082267</v>
      </c>
      <c r="F14" s="479">
        <f t="shared" si="3"/>
        <v>703114777</v>
      </c>
      <c r="G14" s="480">
        <f>SUM(G12:G13)</f>
        <v>355514406</v>
      </c>
      <c r="H14" s="481"/>
    </row>
    <row r="16" spans="1:8" ht="15.75" x14ac:dyDescent="0.25">
      <c r="B16" s="128"/>
      <c r="C16" s="127"/>
      <c r="D16" s="127"/>
      <c r="E16" s="127"/>
      <c r="F16" s="127"/>
      <c r="G16" s="392"/>
      <c r="H16" s="129">
        <f>+'2. Önkormányzat'!E91</f>
        <v>355514406</v>
      </c>
    </row>
    <row r="17" spans="1:11" ht="15.75" x14ac:dyDescent="0.25">
      <c r="B17" s="128"/>
      <c r="C17" s="127"/>
      <c r="D17" s="127"/>
      <c r="E17" s="127"/>
      <c r="F17" s="127"/>
      <c r="G17" s="127"/>
      <c r="H17" s="127"/>
    </row>
    <row r="18" spans="1:11" ht="15.75" x14ac:dyDescent="0.25">
      <c r="A18" s="128"/>
      <c r="B18" s="128"/>
      <c r="C18" s="128"/>
      <c r="D18" s="128"/>
      <c r="E18" s="128"/>
      <c r="F18" s="128"/>
      <c r="G18" s="128"/>
      <c r="H18" s="128"/>
    </row>
    <row r="19" spans="1:11" ht="16.5" thickBot="1" x14ac:dyDescent="0.3">
      <c r="A19" s="128"/>
      <c r="B19" s="128"/>
      <c r="C19" s="128"/>
      <c r="D19" s="130"/>
      <c r="E19" s="128" t="s">
        <v>263</v>
      </c>
      <c r="F19" s="128"/>
      <c r="G19" s="131">
        <f>+'2. Önkormányzat'!E91</f>
        <v>355514406</v>
      </c>
      <c r="H19" s="128"/>
    </row>
    <row r="20" spans="1:11" ht="15.75" x14ac:dyDescent="0.25">
      <c r="A20" s="128"/>
      <c r="B20" s="128"/>
      <c r="C20" s="128"/>
      <c r="D20" s="128"/>
      <c r="E20" s="128"/>
      <c r="F20" s="128"/>
      <c r="G20" s="128"/>
      <c r="H20" s="128"/>
    </row>
    <row r="23" spans="1:11" x14ac:dyDescent="0.25">
      <c r="K23" s="453"/>
    </row>
    <row r="25" spans="1:11" x14ac:dyDescent="0.25">
      <c r="K25" s="452"/>
    </row>
  </sheetData>
  <mergeCells count="2">
    <mergeCell ref="A4:B4"/>
    <mergeCell ref="A1:H1"/>
  </mergeCells>
  <pageMargins left="0.27559055118110237" right="0.27559055118110237" top="0.27559055118110237" bottom="0.27559055118110237" header="0.51181102362204722" footer="0.51181102362204722"/>
  <pageSetup paperSize="9" orientation="landscape" r:id="rId1"/>
  <headerFooter>
    <oddHeader>&amp;R11.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Ruler="0" zoomScaleNormal="100" workbookViewId="0">
      <selection activeCell="E24" sqref="E24:I24"/>
    </sheetView>
  </sheetViews>
  <sheetFormatPr defaultRowHeight="15" x14ac:dyDescent="0.25"/>
  <cols>
    <col min="1" max="1" width="3.7109375" customWidth="1"/>
    <col min="2" max="2" width="27.140625" customWidth="1"/>
    <col min="3" max="3" width="19.28515625" customWidth="1"/>
    <col min="4" max="4" width="8.85546875" customWidth="1"/>
    <col min="5" max="5" width="13.7109375" customWidth="1"/>
    <col min="6" max="9" width="9.28515625" customWidth="1"/>
    <col min="10" max="10" width="15" customWidth="1"/>
    <col min="11" max="13" width="9.28515625" customWidth="1"/>
  </cols>
  <sheetData>
    <row r="1" spans="1:13" ht="33.75" customHeight="1" x14ac:dyDescent="0.25">
      <c r="A1" s="132"/>
      <c r="B1" s="606" t="s">
        <v>264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133"/>
    </row>
    <row r="2" spans="1:13" ht="18.75" x14ac:dyDescent="0.3">
      <c r="A2" s="132"/>
      <c r="B2" s="134"/>
      <c r="C2" s="134"/>
      <c r="D2" s="134"/>
      <c r="E2" s="134"/>
      <c r="F2" s="134"/>
      <c r="G2" s="134"/>
      <c r="H2" s="134"/>
      <c r="I2" s="134"/>
      <c r="J2" s="134"/>
      <c r="K2" s="607" t="s">
        <v>178</v>
      </c>
      <c r="L2" s="607"/>
      <c r="M2" s="607"/>
    </row>
    <row r="3" spans="1:13" ht="15" customHeight="1" x14ac:dyDescent="0.25">
      <c r="A3" s="608" t="s">
        <v>243</v>
      </c>
      <c r="B3" s="610" t="s">
        <v>0</v>
      </c>
      <c r="C3" s="611"/>
      <c r="D3" s="608" t="s">
        <v>620</v>
      </c>
      <c r="E3" s="614">
        <v>2020</v>
      </c>
      <c r="F3" s="614">
        <v>2021</v>
      </c>
      <c r="G3" s="614">
        <v>2022</v>
      </c>
      <c r="H3" s="614">
        <v>2023</v>
      </c>
      <c r="I3" s="614">
        <v>2024</v>
      </c>
      <c r="J3" s="614">
        <v>2025</v>
      </c>
      <c r="K3" s="614">
        <v>2026</v>
      </c>
      <c r="L3" s="614">
        <v>2027</v>
      </c>
      <c r="M3" s="616">
        <v>2028</v>
      </c>
    </row>
    <row r="4" spans="1:13" x14ac:dyDescent="0.25">
      <c r="A4" s="609"/>
      <c r="B4" s="612"/>
      <c r="C4" s="613"/>
      <c r="D4" s="609"/>
      <c r="E4" s="615"/>
      <c r="F4" s="615"/>
      <c r="G4" s="615"/>
      <c r="H4" s="615"/>
      <c r="I4" s="615"/>
      <c r="J4" s="615"/>
      <c r="K4" s="615"/>
      <c r="L4" s="615"/>
      <c r="M4" s="617"/>
    </row>
    <row r="5" spans="1:13" x14ac:dyDescent="0.25">
      <c r="A5" s="404"/>
      <c r="B5" s="618" t="s">
        <v>205</v>
      </c>
      <c r="C5" s="619"/>
      <c r="D5" s="405" t="s">
        <v>208</v>
      </c>
      <c r="E5" s="405" t="s">
        <v>258</v>
      </c>
      <c r="F5" s="405" t="s">
        <v>213</v>
      </c>
      <c r="G5" s="405" t="s">
        <v>219</v>
      </c>
      <c r="H5" s="405" t="s">
        <v>222</v>
      </c>
      <c r="I5" s="405" t="s">
        <v>265</v>
      </c>
      <c r="J5" s="405" t="s">
        <v>266</v>
      </c>
      <c r="K5" s="405" t="s">
        <v>267</v>
      </c>
      <c r="L5" s="405" t="s">
        <v>268</v>
      </c>
      <c r="M5" s="405" t="s">
        <v>269</v>
      </c>
    </row>
    <row r="6" spans="1:13" x14ac:dyDescent="0.25">
      <c r="A6" s="406">
        <v>1</v>
      </c>
      <c r="B6" s="604" t="s">
        <v>270</v>
      </c>
      <c r="C6" s="605"/>
      <c r="D6" s="407">
        <v>0</v>
      </c>
      <c r="E6" s="408">
        <v>0</v>
      </c>
      <c r="F6" s="135">
        <v>0</v>
      </c>
      <c r="G6" s="135"/>
      <c r="H6" s="135"/>
      <c r="I6" s="135"/>
      <c r="J6" s="135"/>
      <c r="K6" s="135"/>
      <c r="L6" s="135"/>
      <c r="M6" s="135"/>
    </row>
    <row r="7" spans="1:13" x14ac:dyDescent="0.25">
      <c r="A7" s="406">
        <v>2</v>
      </c>
      <c r="B7" s="620" t="s">
        <v>410</v>
      </c>
      <c r="C7" s="621"/>
      <c r="D7" s="407">
        <v>41000000</v>
      </c>
      <c r="E7" s="482">
        <v>40080033</v>
      </c>
      <c r="F7" s="483">
        <v>29457961</v>
      </c>
      <c r="G7" s="483">
        <f>+F7+4*(344482)-12000000</f>
        <v>18835889</v>
      </c>
      <c r="H7" s="483">
        <f>+G7+4*344482-12000000</f>
        <v>8213817</v>
      </c>
      <c r="I7" s="408"/>
      <c r="J7" s="408"/>
      <c r="K7" s="408"/>
      <c r="L7" s="408"/>
      <c r="M7" s="408"/>
    </row>
    <row r="8" spans="1:13" x14ac:dyDescent="0.25">
      <c r="A8" s="406">
        <v>3</v>
      </c>
      <c r="B8" s="620" t="s">
        <v>416</v>
      </c>
      <c r="C8" s="621"/>
      <c r="D8" s="407">
        <v>4968000</v>
      </c>
      <c r="E8" s="482">
        <v>5984733</v>
      </c>
      <c r="F8" s="483">
        <v>5662795</v>
      </c>
      <c r="G8" s="483">
        <f>+F8+3678062-4000000</f>
        <v>5340857</v>
      </c>
      <c r="H8" s="483">
        <f>+G8+3678062-4000000</f>
        <v>5018919</v>
      </c>
      <c r="I8" s="136"/>
      <c r="J8" s="136"/>
      <c r="K8" s="136"/>
      <c r="L8" s="136"/>
      <c r="M8" s="136"/>
    </row>
    <row r="9" spans="1:13" x14ac:dyDescent="0.25">
      <c r="A9" s="406">
        <v>4</v>
      </c>
      <c r="B9" s="620"/>
      <c r="C9" s="621"/>
      <c r="D9" s="407"/>
      <c r="E9" s="136"/>
      <c r="F9" s="137"/>
      <c r="G9" s="137"/>
      <c r="H9" s="137"/>
      <c r="I9" s="137"/>
      <c r="J9" s="137"/>
      <c r="K9" s="137"/>
      <c r="L9" s="137"/>
      <c r="M9" s="137"/>
    </row>
    <row r="10" spans="1:13" x14ac:dyDescent="0.25">
      <c r="A10" s="406">
        <v>5</v>
      </c>
      <c r="B10" s="620"/>
      <c r="C10" s="621"/>
      <c r="D10" s="407"/>
      <c r="E10" s="408"/>
      <c r="F10" s="136"/>
      <c r="G10" s="136"/>
      <c r="H10" s="136"/>
      <c r="I10" s="136"/>
      <c r="J10" s="136"/>
      <c r="K10" s="136"/>
      <c r="L10" s="136"/>
      <c r="M10" s="136"/>
    </row>
    <row r="11" spans="1:13" ht="27" customHeight="1" x14ac:dyDescent="0.25">
      <c r="A11" s="406">
        <v>6</v>
      </c>
      <c r="B11" s="622" t="s">
        <v>271</v>
      </c>
      <c r="C11" s="623"/>
      <c r="D11" s="409">
        <f>SUM(D7:D10)</f>
        <v>45968000</v>
      </c>
      <c r="E11" s="410">
        <f>SUM(E7:E10)</f>
        <v>46064766</v>
      </c>
      <c r="F11" s="409">
        <f>SUM(F7:F10)</f>
        <v>35120756</v>
      </c>
      <c r="G11" s="409">
        <f t="shared" ref="G11:M11" si="0">SUM(G7:G10)</f>
        <v>24176746</v>
      </c>
      <c r="H11" s="409">
        <f t="shared" si="0"/>
        <v>13232736</v>
      </c>
      <c r="I11" s="409">
        <f t="shared" si="0"/>
        <v>0</v>
      </c>
      <c r="J11" s="409">
        <f t="shared" si="0"/>
        <v>0</v>
      </c>
      <c r="K11" s="409">
        <f t="shared" si="0"/>
        <v>0</v>
      </c>
      <c r="L11" s="409">
        <f t="shared" si="0"/>
        <v>0</v>
      </c>
      <c r="M11" s="409">
        <f t="shared" si="0"/>
        <v>0</v>
      </c>
    </row>
    <row r="12" spans="1:13" x14ac:dyDescent="0.25">
      <c r="A12" s="411">
        <v>7</v>
      </c>
      <c r="B12" s="624"/>
      <c r="C12" s="625"/>
      <c r="D12" s="137"/>
      <c r="E12" s="136"/>
      <c r="F12" s="137"/>
      <c r="G12" s="137"/>
      <c r="H12" s="137"/>
      <c r="I12" s="137"/>
      <c r="J12" s="137"/>
      <c r="K12" s="137"/>
      <c r="L12" s="137"/>
      <c r="M12" s="137"/>
    </row>
    <row r="13" spans="1:13" x14ac:dyDescent="0.25">
      <c r="A13" s="411">
        <v>8</v>
      </c>
      <c r="B13" s="604" t="s">
        <v>272</v>
      </c>
      <c r="C13" s="605"/>
      <c r="D13" s="137"/>
      <c r="E13" s="136"/>
      <c r="F13" s="137"/>
      <c r="G13" s="137"/>
      <c r="H13" s="137"/>
      <c r="I13" s="137"/>
      <c r="J13" s="137"/>
      <c r="K13" s="137"/>
      <c r="L13" s="137"/>
      <c r="M13" s="137"/>
    </row>
    <row r="14" spans="1:13" x14ac:dyDescent="0.25">
      <c r="A14" s="411">
        <v>9</v>
      </c>
      <c r="B14" s="620" t="s">
        <v>273</v>
      </c>
      <c r="C14" s="621"/>
      <c r="D14" s="135" t="s">
        <v>210</v>
      </c>
      <c r="E14" s="136">
        <f>C29-E18</f>
        <v>44997071</v>
      </c>
      <c r="F14" s="136">
        <v>46550000</v>
      </c>
      <c r="G14" s="136">
        <v>46550000</v>
      </c>
      <c r="H14" s="136">
        <v>46550000</v>
      </c>
      <c r="I14" s="136">
        <v>46550000</v>
      </c>
      <c r="J14" s="136">
        <v>46550000</v>
      </c>
      <c r="K14" s="136">
        <v>46550000</v>
      </c>
      <c r="L14" s="136">
        <v>46550000</v>
      </c>
      <c r="M14" s="136">
        <v>46550000</v>
      </c>
    </row>
    <row r="15" spans="1:13" x14ac:dyDescent="0.25">
      <c r="A15" s="411">
        <v>10</v>
      </c>
      <c r="B15" s="620" t="s">
        <v>274</v>
      </c>
      <c r="C15" s="621"/>
      <c r="D15" s="412" t="s">
        <v>210</v>
      </c>
      <c r="E15" s="256">
        <f>J29</f>
        <v>23459000</v>
      </c>
      <c r="F15" s="256">
        <v>19094000</v>
      </c>
      <c r="G15" s="256">
        <v>19094000</v>
      </c>
      <c r="H15" s="256">
        <v>19094000</v>
      </c>
      <c r="I15" s="256">
        <v>19094000</v>
      </c>
      <c r="J15" s="256">
        <v>19094000</v>
      </c>
      <c r="K15" s="256">
        <v>19094000</v>
      </c>
      <c r="L15" s="256">
        <v>19094000</v>
      </c>
      <c r="M15" s="256">
        <v>19094000</v>
      </c>
    </row>
    <row r="16" spans="1:13" x14ac:dyDescent="0.25">
      <c r="A16" s="411">
        <v>11</v>
      </c>
      <c r="B16" s="620" t="s">
        <v>275</v>
      </c>
      <c r="C16" s="621"/>
      <c r="D16" s="412" t="s">
        <v>210</v>
      </c>
      <c r="E16" s="256">
        <v>1400000</v>
      </c>
      <c r="F16" s="256"/>
      <c r="G16" s="256"/>
      <c r="H16" s="256"/>
      <c r="I16" s="256"/>
      <c r="J16" s="256"/>
      <c r="K16" s="256"/>
      <c r="L16" s="256"/>
      <c r="M16" s="256"/>
    </row>
    <row r="17" spans="1:13" x14ac:dyDescent="0.25">
      <c r="A17" s="411">
        <v>12</v>
      </c>
      <c r="B17" s="620" t="s">
        <v>276</v>
      </c>
      <c r="C17" s="621"/>
      <c r="D17" s="412" t="s">
        <v>210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</row>
    <row r="18" spans="1:13" x14ac:dyDescent="0.25">
      <c r="A18" s="411">
        <v>13</v>
      </c>
      <c r="B18" s="620" t="s">
        <v>277</v>
      </c>
      <c r="C18" s="621"/>
      <c r="D18" s="412" t="s">
        <v>210</v>
      </c>
      <c r="E18" s="136">
        <v>389475</v>
      </c>
      <c r="F18" s="136">
        <v>389475</v>
      </c>
      <c r="G18" s="136">
        <v>389475</v>
      </c>
      <c r="H18" s="136">
        <v>389475</v>
      </c>
      <c r="I18" s="136">
        <v>389475</v>
      </c>
      <c r="J18" s="136">
        <v>389475</v>
      </c>
      <c r="K18" s="136">
        <v>389475</v>
      </c>
      <c r="L18" s="136">
        <v>389475</v>
      </c>
      <c r="M18" s="136">
        <v>389475</v>
      </c>
    </row>
    <row r="19" spans="1:13" x14ac:dyDescent="0.25">
      <c r="A19" s="411">
        <v>14</v>
      </c>
      <c r="B19" s="630" t="s">
        <v>278</v>
      </c>
      <c r="C19" s="631"/>
      <c r="D19" s="135" t="s">
        <v>210</v>
      </c>
      <c r="E19" s="257">
        <f>SUM(E14:E18)</f>
        <v>70245546</v>
      </c>
      <c r="F19" s="257">
        <f>SUM(F14:F18)</f>
        <v>66033475</v>
      </c>
      <c r="G19" s="413">
        <f t="shared" ref="G19:M19" si="1">SUM(G14:G18)</f>
        <v>66033475</v>
      </c>
      <c r="H19" s="413">
        <f t="shared" si="1"/>
        <v>66033475</v>
      </c>
      <c r="I19" s="413">
        <f t="shared" si="1"/>
        <v>66033475</v>
      </c>
      <c r="J19" s="413">
        <f t="shared" si="1"/>
        <v>66033475</v>
      </c>
      <c r="K19" s="413">
        <f t="shared" si="1"/>
        <v>66033475</v>
      </c>
      <c r="L19" s="413">
        <f t="shared" si="1"/>
        <v>66033475</v>
      </c>
      <c r="M19" s="413">
        <f t="shared" si="1"/>
        <v>66033475</v>
      </c>
    </row>
    <row r="20" spans="1:13" x14ac:dyDescent="0.25">
      <c r="A20" s="138">
        <v>15</v>
      </c>
      <c r="B20" s="632" t="s">
        <v>279</v>
      </c>
      <c r="C20" s="633"/>
      <c r="D20" s="139"/>
      <c r="E20" s="140">
        <f>E11/E19</f>
        <v>0.65576778348338272</v>
      </c>
      <c r="F20" s="140">
        <f>F11/F19</f>
        <v>0.53186290741173325</v>
      </c>
      <c r="G20" s="140">
        <f t="shared" ref="G20:M20" si="2">G11/G19</f>
        <v>0.3661286339996494</v>
      </c>
      <c r="H20" s="140">
        <f t="shared" si="2"/>
        <v>0.20039436058756563</v>
      </c>
      <c r="I20" s="140">
        <f t="shared" si="2"/>
        <v>0</v>
      </c>
      <c r="J20" s="140">
        <f t="shared" si="2"/>
        <v>0</v>
      </c>
      <c r="K20" s="140">
        <f t="shared" si="2"/>
        <v>0</v>
      </c>
      <c r="L20" s="140">
        <f t="shared" si="2"/>
        <v>0</v>
      </c>
      <c r="M20" s="140">
        <f t="shared" si="2"/>
        <v>0</v>
      </c>
    </row>
    <row r="21" spans="1:13" ht="15.75" thickBot="1" x14ac:dyDescent="0.3"/>
    <row r="22" spans="1:13" ht="16.5" thickBot="1" x14ac:dyDescent="0.3">
      <c r="B22" s="634" t="s">
        <v>280</v>
      </c>
      <c r="C22" s="635"/>
      <c r="E22" s="636" t="s">
        <v>274</v>
      </c>
      <c r="F22" s="637"/>
      <c r="G22" s="638"/>
      <c r="H22" s="638"/>
      <c r="I22" s="639"/>
      <c r="J22" s="640"/>
    </row>
    <row r="23" spans="1:13" ht="15.75" x14ac:dyDescent="0.25">
      <c r="B23" s="489" t="s">
        <v>405</v>
      </c>
      <c r="C23" s="274">
        <f>'2. Önkormányzat'!E101</f>
        <v>31131995</v>
      </c>
      <c r="E23" s="626" t="s">
        <v>281</v>
      </c>
      <c r="F23" s="627"/>
      <c r="G23" s="627"/>
      <c r="H23" s="627"/>
      <c r="I23" s="627"/>
      <c r="J23" s="258">
        <v>16594000</v>
      </c>
    </row>
    <row r="24" spans="1:13" ht="15.75" x14ac:dyDescent="0.25">
      <c r="B24" s="488" t="s">
        <v>661</v>
      </c>
      <c r="C24" s="30">
        <f>'2. Önkormányzat'!E103</f>
        <v>430800</v>
      </c>
      <c r="E24" s="626" t="s">
        <v>406</v>
      </c>
      <c r="F24" s="627"/>
      <c r="G24" s="627"/>
      <c r="H24" s="627"/>
      <c r="I24" s="627"/>
      <c r="J24" s="258">
        <v>500000</v>
      </c>
    </row>
    <row r="25" spans="1:13" ht="15.75" x14ac:dyDescent="0.25">
      <c r="B25" s="488" t="s">
        <v>403</v>
      </c>
      <c r="C25" s="30">
        <f>'2. Önkormányzat'!E100</f>
        <v>10823751</v>
      </c>
      <c r="E25" s="626" t="s">
        <v>407</v>
      </c>
      <c r="F25" s="627"/>
      <c r="G25" s="627"/>
      <c r="H25" s="627"/>
      <c r="I25" s="627"/>
      <c r="J25" s="258">
        <v>500000</v>
      </c>
    </row>
    <row r="26" spans="1:13" ht="15.75" x14ac:dyDescent="0.25">
      <c r="B26" s="488" t="s">
        <v>608</v>
      </c>
      <c r="C26" s="30">
        <v>0</v>
      </c>
      <c r="E26" s="301" t="s">
        <v>408</v>
      </c>
      <c r="F26" s="302"/>
      <c r="G26" s="302"/>
      <c r="H26" s="302"/>
      <c r="I26" s="302"/>
      <c r="J26" s="259">
        <v>5565000</v>
      </c>
    </row>
    <row r="27" spans="1:13" ht="15.75" x14ac:dyDescent="0.25">
      <c r="B27" s="488" t="s">
        <v>404</v>
      </c>
      <c r="C27" s="30">
        <v>2500000</v>
      </c>
      <c r="E27" s="303" t="s">
        <v>409</v>
      </c>
      <c r="F27" s="304"/>
      <c r="G27" s="304"/>
      <c r="H27" s="304"/>
      <c r="I27" s="305"/>
      <c r="J27" s="258">
        <v>300000</v>
      </c>
    </row>
    <row r="28" spans="1:13" ht="16.5" thickBot="1" x14ac:dyDescent="0.3">
      <c r="B28" s="490" t="s">
        <v>660</v>
      </c>
      <c r="C28" s="284">
        <v>500000</v>
      </c>
      <c r="E28" s="484"/>
      <c r="F28" s="485"/>
      <c r="G28" s="485"/>
      <c r="H28" s="485"/>
      <c r="I28" s="486"/>
      <c r="J28" s="487"/>
    </row>
    <row r="29" spans="1:13" ht="15.75" thickBot="1" x14ac:dyDescent="0.3">
      <c r="B29" s="491" t="s">
        <v>494</v>
      </c>
      <c r="C29" s="492">
        <f>SUM(C23:C28)</f>
        <v>45386546</v>
      </c>
      <c r="E29" s="628" t="s">
        <v>282</v>
      </c>
      <c r="F29" s="629"/>
      <c r="G29" s="629"/>
      <c r="H29" s="629"/>
      <c r="I29" s="629"/>
      <c r="J29" s="260">
        <f>SUM(J23:J27)</f>
        <v>23459000</v>
      </c>
    </row>
  </sheetData>
  <mergeCells count="36">
    <mergeCell ref="E25:I25"/>
    <mergeCell ref="E29:I29"/>
    <mergeCell ref="B19:C19"/>
    <mergeCell ref="B20:C20"/>
    <mergeCell ref="B22:C22"/>
    <mergeCell ref="E22:J22"/>
    <mergeCell ref="E23:I23"/>
    <mergeCell ref="E24:I24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6:C6"/>
    <mergeCell ref="B1:L1"/>
    <mergeCell ref="K2:M2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5:C5"/>
  </mergeCells>
  <pageMargins left="0.27559055118110237" right="0.27559055118110237" top="0.27559055118110237" bottom="0.27559055118110237" header="0.51181102362204722" footer="0.51181102362204722"/>
  <pageSetup paperSize="9" scale="93" fitToHeight="0" orientation="landscape" r:id="rId1"/>
  <headerFooter>
    <oddHeader>&amp;R12.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Ruler="0" topLeftCell="A10" zoomScaleNormal="100" workbookViewId="0">
      <selection activeCell="A54" sqref="A54:H54"/>
    </sheetView>
  </sheetViews>
  <sheetFormatPr defaultRowHeight="15" x14ac:dyDescent="0.25"/>
  <cols>
    <col min="1" max="1" width="5.7109375" bestFit="1" customWidth="1"/>
    <col min="2" max="2" width="3.42578125" customWidth="1"/>
    <col min="3" max="3" width="4" customWidth="1"/>
    <col min="4" max="4" width="43.7109375" customWidth="1"/>
    <col min="5" max="7" width="13" customWidth="1"/>
    <col min="8" max="8" width="12" customWidth="1"/>
  </cols>
  <sheetData>
    <row r="1" spans="1:8" ht="18.75" customHeight="1" x14ac:dyDescent="0.3">
      <c r="A1" s="644" t="s">
        <v>283</v>
      </c>
      <c r="B1" s="644"/>
      <c r="C1" s="644"/>
      <c r="D1" s="644"/>
      <c r="E1" s="644"/>
      <c r="F1" s="644"/>
      <c r="G1" s="644"/>
      <c r="H1" s="644"/>
    </row>
    <row r="2" spans="1:8" ht="18.75" x14ac:dyDescent="0.3">
      <c r="A2" s="645" t="s">
        <v>718</v>
      </c>
      <c r="B2" s="646"/>
      <c r="C2" s="646"/>
      <c r="D2" s="646"/>
      <c r="E2" s="646"/>
      <c r="F2" s="646"/>
      <c r="G2" s="646"/>
      <c r="H2" s="646"/>
    </row>
    <row r="3" spans="1:8" ht="18.75" x14ac:dyDescent="0.3">
      <c r="A3" s="645" t="s">
        <v>284</v>
      </c>
      <c r="B3" s="646"/>
      <c r="C3" s="646"/>
      <c r="D3" s="646"/>
      <c r="E3" s="646"/>
      <c r="F3" s="646"/>
      <c r="G3" s="646"/>
      <c r="H3" s="646"/>
    </row>
    <row r="4" spans="1:8" ht="18.75" x14ac:dyDescent="0.3">
      <c r="A4" s="141"/>
      <c r="B4" s="141"/>
      <c r="C4" s="141"/>
      <c r="D4" s="141"/>
      <c r="E4" s="141"/>
      <c r="F4" s="390"/>
      <c r="G4" s="494"/>
      <c r="H4" s="141"/>
    </row>
    <row r="5" spans="1:8" ht="18.75" x14ac:dyDescent="0.3">
      <c r="A5" s="645" t="s">
        <v>285</v>
      </c>
      <c r="B5" s="645"/>
      <c r="C5" s="645"/>
      <c r="D5" s="645"/>
      <c r="E5" s="645"/>
      <c r="F5" s="645"/>
      <c r="G5" s="645"/>
      <c r="H5" s="645"/>
    </row>
    <row r="6" spans="1:8" ht="15.75" x14ac:dyDescent="0.25">
      <c r="A6" s="142"/>
      <c r="B6" s="142"/>
      <c r="C6" s="142"/>
      <c r="D6" s="143"/>
      <c r="E6" s="144"/>
      <c r="F6" s="144"/>
      <c r="G6" s="144"/>
      <c r="H6" s="143"/>
    </row>
    <row r="7" spans="1:8" ht="15.75" x14ac:dyDescent="0.25">
      <c r="A7" s="142"/>
      <c r="B7" s="142"/>
      <c r="C7" s="142"/>
      <c r="D7" s="143"/>
      <c r="F7" s="261" t="s">
        <v>178</v>
      </c>
      <c r="G7" s="261"/>
      <c r="H7" s="143"/>
    </row>
    <row r="8" spans="1:8" ht="16.5" thickBot="1" x14ac:dyDescent="0.3">
      <c r="A8" s="142"/>
      <c r="B8" s="142"/>
      <c r="C8" s="142"/>
      <c r="D8" s="143"/>
      <c r="E8" s="143"/>
      <c r="F8" s="143"/>
      <c r="G8" s="143"/>
      <c r="H8" s="143"/>
    </row>
    <row r="9" spans="1:8" ht="33" thickTop="1" thickBot="1" x14ac:dyDescent="0.3">
      <c r="A9" s="145"/>
      <c r="B9" s="146"/>
      <c r="C9" s="146"/>
      <c r="D9" s="147"/>
      <c r="E9" s="148" t="s">
        <v>347</v>
      </c>
      <c r="F9" s="148" t="s">
        <v>348</v>
      </c>
      <c r="G9" s="503" t="s">
        <v>719</v>
      </c>
      <c r="H9" s="149" t="s">
        <v>286</v>
      </c>
    </row>
    <row r="10" spans="1:8" ht="17.25" thickTop="1" thickBot="1" x14ac:dyDescent="0.3">
      <c r="A10" s="150" t="s">
        <v>248</v>
      </c>
      <c r="B10" s="647" t="s">
        <v>287</v>
      </c>
      <c r="C10" s="647"/>
      <c r="D10" s="647"/>
      <c r="E10" s="151">
        <f>SUM(E11:E12)</f>
        <v>182643238</v>
      </c>
      <c r="F10" s="174">
        <f>SUM(F11:F12)</f>
        <v>187261986</v>
      </c>
      <c r="G10" s="174">
        <f>SUM(G11:G12)</f>
        <v>163218211</v>
      </c>
      <c r="H10" s="152">
        <f>F10/E10</f>
        <v>1.0252883602512566</v>
      </c>
    </row>
    <row r="11" spans="1:8" ht="17.25" thickTop="1" thickBot="1" x14ac:dyDescent="0.3">
      <c r="A11" s="153"/>
      <c r="B11" s="154" t="s">
        <v>205</v>
      </c>
      <c r="C11" s="648" t="s">
        <v>287</v>
      </c>
      <c r="D11" s="649"/>
      <c r="E11" s="155">
        <f>Összesítő!D118</f>
        <v>134489038</v>
      </c>
      <c r="F11" s="499">
        <f>Összesítő!E118</f>
        <v>141441711</v>
      </c>
      <c r="G11" s="499">
        <f>Összesítő!F118</f>
        <v>117718918</v>
      </c>
      <c r="H11" s="152">
        <f t="shared" ref="H11:H35" si="0">F11/E11</f>
        <v>1.0516969494569512</v>
      </c>
    </row>
    <row r="12" spans="1:8" ht="17.25" thickTop="1" thickBot="1" x14ac:dyDescent="0.3">
      <c r="A12" s="156"/>
      <c r="B12" s="157" t="s">
        <v>208</v>
      </c>
      <c r="C12" s="650" t="s">
        <v>413</v>
      </c>
      <c r="D12" s="650"/>
      <c r="E12" s="158">
        <f>SUM(E13:E14)</f>
        <v>48154200</v>
      </c>
      <c r="F12" s="498">
        <f>SUM(F13:F14)</f>
        <v>45820275</v>
      </c>
      <c r="G12" s="498">
        <f>SUM(G13:G14)</f>
        <v>45499293</v>
      </c>
      <c r="H12" s="152">
        <f t="shared" si="0"/>
        <v>0.95153226509837152</v>
      </c>
    </row>
    <row r="13" spans="1:8" ht="17.25" thickTop="1" thickBot="1" x14ac:dyDescent="0.3">
      <c r="A13" s="156"/>
      <c r="B13" s="157"/>
      <c r="C13" s="160" t="s">
        <v>288</v>
      </c>
      <c r="D13" s="118" t="s">
        <v>273</v>
      </c>
      <c r="E13" s="158">
        <f>Összesítő!D100+Összesítő!D101+Összesítő!D103+Összesítő!D105</f>
        <v>42154200</v>
      </c>
      <c r="F13" s="498">
        <f>Összesítő!E100+Összesítő!E101+Összesítő!E103+Összesítő!E105</f>
        <v>45820275</v>
      </c>
      <c r="G13" s="498">
        <f>Összesítő!F100+Összesítő!F101+Összesítő!F103+Összesítő!F105</f>
        <v>45499293</v>
      </c>
      <c r="H13" s="152">
        <f t="shared" si="0"/>
        <v>1.0869682024566947</v>
      </c>
    </row>
    <row r="14" spans="1:8" ht="17.25" thickTop="1" thickBot="1" x14ac:dyDescent="0.3">
      <c r="A14" s="156"/>
      <c r="B14" s="157"/>
      <c r="C14" s="160" t="s">
        <v>289</v>
      </c>
      <c r="D14" s="118" t="s">
        <v>290</v>
      </c>
      <c r="E14" s="158">
        <f>Összesítő!D102</f>
        <v>6000000</v>
      </c>
      <c r="F14" s="498">
        <f>Összesítő!E102</f>
        <v>0</v>
      </c>
      <c r="G14" s="498">
        <f>Összesítő!F102</f>
        <v>0</v>
      </c>
      <c r="H14" s="152">
        <f t="shared" si="0"/>
        <v>0</v>
      </c>
    </row>
    <row r="15" spans="1:8" ht="17.25" thickTop="1" thickBot="1" x14ac:dyDescent="0.3">
      <c r="A15" s="156"/>
      <c r="B15" s="641"/>
      <c r="C15" s="642"/>
      <c r="D15" s="643"/>
      <c r="E15" s="158"/>
      <c r="F15" s="498"/>
      <c r="G15" s="498"/>
      <c r="H15" s="152"/>
    </row>
    <row r="16" spans="1:8" ht="17.25" thickTop="1" thickBot="1" x14ac:dyDescent="0.3">
      <c r="A16" s="161" t="s">
        <v>291</v>
      </c>
      <c r="B16" s="651" t="s">
        <v>292</v>
      </c>
      <c r="C16" s="651"/>
      <c r="D16" s="651"/>
      <c r="E16" s="162">
        <f>SUM(E17,E19)</f>
        <v>423904362</v>
      </c>
      <c r="F16" s="500">
        <f>SUM(F17,F19)</f>
        <v>450294930</v>
      </c>
      <c r="G16" s="500">
        <f>SUM(G17,G19)</f>
        <v>448310370</v>
      </c>
      <c r="H16" s="152">
        <f t="shared" si="0"/>
        <v>1.0622559481942768</v>
      </c>
    </row>
    <row r="17" spans="1:8" ht="17.25" thickTop="1" thickBot="1" x14ac:dyDescent="0.3">
      <c r="A17" s="153"/>
      <c r="B17" s="154" t="s">
        <v>205</v>
      </c>
      <c r="C17" s="652" t="s">
        <v>293</v>
      </c>
      <c r="D17" s="652"/>
      <c r="E17" s="155">
        <f>SUM(E18:E18)</f>
        <v>406904362</v>
      </c>
      <c r="F17" s="499">
        <f>SUM(F18:F18)</f>
        <v>438294930</v>
      </c>
      <c r="G17" s="499">
        <f>SUM(G18:G18)</f>
        <v>438294930</v>
      </c>
      <c r="H17" s="152">
        <f t="shared" si="0"/>
        <v>1.077144830411034</v>
      </c>
    </row>
    <row r="18" spans="1:8" ht="17.25" thickTop="1" thickBot="1" x14ac:dyDescent="0.3">
      <c r="A18" s="156"/>
      <c r="B18" s="157"/>
      <c r="C18" s="160" t="s">
        <v>294</v>
      </c>
      <c r="D18" s="118" t="s">
        <v>295</v>
      </c>
      <c r="E18" s="155">
        <f>Összesítő!D93</f>
        <v>406904362</v>
      </c>
      <c r="F18" s="499">
        <f>Összesítő!E93</f>
        <v>438294930</v>
      </c>
      <c r="G18" s="499">
        <f>Összesítő!F93</f>
        <v>438294930</v>
      </c>
      <c r="H18" s="152">
        <f t="shared" si="0"/>
        <v>1.077144830411034</v>
      </c>
    </row>
    <row r="19" spans="1:8" ht="17.25" thickTop="1" thickBot="1" x14ac:dyDescent="0.3">
      <c r="A19" s="156"/>
      <c r="B19" s="653" t="s">
        <v>414</v>
      </c>
      <c r="C19" s="654"/>
      <c r="D19" s="655"/>
      <c r="E19" s="155">
        <f>Összesítő!D97</f>
        <v>17000000</v>
      </c>
      <c r="F19" s="499">
        <f>Összesítő!E97</f>
        <v>12000000</v>
      </c>
      <c r="G19" s="499">
        <f>Összesítő!F97</f>
        <v>10015440</v>
      </c>
      <c r="H19" s="152">
        <f t="shared" si="0"/>
        <v>0.70588235294117652</v>
      </c>
    </row>
    <row r="20" spans="1:8" ht="17.25" thickTop="1" thickBot="1" x14ac:dyDescent="0.3">
      <c r="A20" s="156"/>
      <c r="B20" s="641"/>
      <c r="C20" s="642"/>
      <c r="D20" s="643"/>
      <c r="E20" s="158"/>
      <c r="F20" s="498"/>
      <c r="G20" s="498"/>
      <c r="H20" s="152"/>
    </row>
    <row r="21" spans="1:8" ht="17.25" thickTop="1" thickBot="1" x14ac:dyDescent="0.3">
      <c r="A21" s="163" t="s">
        <v>296</v>
      </c>
      <c r="B21" s="659" t="s">
        <v>297</v>
      </c>
      <c r="C21" s="659"/>
      <c r="D21" s="659"/>
      <c r="E21" s="164">
        <f>Összesítő!D124</f>
        <v>10360000</v>
      </c>
      <c r="F21" s="501">
        <f>Összesítő!E124</f>
        <v>29360000</v>
      </c>
      <c r="G21" s="501">
        <f>Összesítő!F124</f>
        <v>29380000</v>
      </c>
      <c r="H21" s="152">
        <f t="shared" si="0"/>
        <v>2.8339768339768341</v>
      </c>
    </row>
    <row r="22" spans="1:8" ht="17.25" thickTop="1" thickBot="1" x14ac:dyDescent="0.3">
      <c r="A22" s="156"/>
      <c r="B22" s="641"/>
      <c r="C22" s="642"/>
      <c r="D22" s="643"/>
      <c r="E22" s="158"/>
      <c r="F22" s="498"/>
      <c r="G22" s="498"/>
      <c r="H22" s="152"/>
    </row>
    <row r="23" spans="1:8" ht="17.25" thickTop="1" thickBot="1" x14ac:dyDescent="0.3">
      <c r="A23" s="163" t="s">
        <v>298</v>
      </c>
      <c r="B23" s="659" t="s">
        <v>415</v>
      </c>
      <c r="C23" s="659"/>
      <c r="D23" s="659"/>
      <c r="E23" s="164">
        <v>0</v>
      </c>
      <c r="F23" s="501">
        <v>0</v>
      </c>
      <c r="G23" s="501">
        <v>1</v>
      </c>
      <c r="H23" s="152"/>
    </row>
    <row r="24" spans="1:8" ht="17.25" thickTop="1" thickBot="1" x14ac:dyDescent="0.3">
      <c r="A24" s="156"/>
      <c r="B24" s="641"/>
      <c r="C24" s="642"/>
      <c r="D24" s="643"/>
      <c r="E24" s="158"/>
      <c r="F24" s="498"/>
      <c r="G24" s="498"/>
      <c r="H24" s="152"/>
    </row>
    <row r="25" spans="1:8" ht="17.25" thickTop="1" thickBot="1" x14ac:dyDescent="0.3">
      <c r="A25" s="163" t="s">
        <v>299</v>
      </c>
      <c r="B25" s="659" t="s">
        <v>300</v>
      </c>
      <c r="C25" s="659"/>
      <c r="D25" s="659"/>
      <c r="E25" s="164">
        <f>+Összesítő!D128</f>
        <v>30720431</v>
      </c>
      <c r="F25" s="501">
        <f>+Összesítő!E128+Összesítő!E133</f>
        <v>21515655</v>
      </c>
      <c r="G25" s="501">
        <f>+Összesítő!F128+Összesítő!F133</f>
        <v>17948155</v>
      </c>
      <c r="H25" s="152">
        <f t="shared" si="0"/>
        <v>0.70036956838268316</v>
      </c>
    </row>
    <row r="26" spans="1:8" ht="17.25" thickTop="1" thickBot="1" x14ac:dyDescent="0.3">
      <c r="A26" s="156"/>
      <c r="B26" s="641"/>
      <c r="C26" s="642"/>
      <c r="D26" s="643"/>
      <c r="E26" s="158"/>
      <c r="F26" s="498"/>
      <c r="G26" s="498"/>
      <c r="H26" s="152"/>
    </row>
    <row r="27" spans="1:8" ht="17.25" thickTop="1" thickBot="1" x14ac:dyDescent="0.3">
      <c r="A27" s="163" t="s">
        <v>301</v>
      </c>
      <c r="B27" s="659" t="s">
        <v>302</v>
      </c>
      <c r="C27" s="659"/>
      <c r="D27" s="659"/>
      <c r="E27" s="164">
        <f>SUM(E10,E16,E21,E23,E25,)</f>
        <v>647628031</v>
      </c>
      <c r="F27" s="501">
        <f>SUM(F10,F16,F21,F23,F25,)</f>
        <v>688432571</v>
      </c>
      <c r="G27" s="501">
        <f>SUM(G10,G16,G21,G23,G25,)</f>
        <v>658856737</v>
      </c>
      <c r="H27" s="152">
        <f t="shared" si="0"/>
        <v>1.0630061363109837</v>
      </c>
    </row>
    <row r="28" spans="1:8" ht="17.25" thickTop="1" thickBot="1" x14ac:dyDescent="0.3">
      <c r="A28" s="156"/>
      <c r="B28" s="641"/>
      <c r="C28" s="642"/>
      <c r="D28" s="643"/>
      <c r="E28" s="158"/>
      <c r="F28" s="498"/>
      <c r="G28" s="498"/>
      <c r="H28" s="152"/>
    </row>
    <row r="29" spans="1:8" ht="17.25" thickTop="1" thickBot="1" x14ac:dyDescent="0.3">
      <c r="A29" s="163" t="s">
        <v>303</v>
      </c>
      <c r="B29" s="659" t="s">
        <v>304</v>
      </c>
      <c r="C29" s="659"/>
      <c r="D29" s="659"/>
      <c r="E29" s="164">
        <f>SUM(E30:E31)</f>
        <v>37212423</v>
      </c>
      <c r="F29" s="501">
        <f>SUM(F30:F31)</f>
        <v>9294440</v>
      </c>
      <c r="G29" s="501">
        <f>SUM(G30:G31)</f>
        <v>9294440</v>
      </c>
      <c r="H29" s="152">
        <f t="shared" si="0"/>
        <v>0.24976712749933</v>
      </c>
    </row>
    <row r="30" spans="1:8" ht="17.25" thickTop="1" thickBot="1" x14ac:dyDescent="0.3">
      <c r="A30" s="156"/>
      <c r="B30" s="660" t="str">
        <f>'[1]1.'!A129</f>
        <v>Előző évi pénzmaradvány felhasználás</v>
      </c>
      <c r="C30" s="661"/>
      <c r="D30" s="662"/>
      <c r="E30" s="165"/>
      <c r="F30" s="165"/>
      <c r="G30" s="165"/>
      <c r="H30" s="152"/>
    </row>
    <row r="31" spans="1:8" ht="17.25" thickTop="1" thickBot="1" x14ac:dyDescent="0.3">
      <c r="A31" s="156"/>
      <c r="B31" s="663" t="s">
        <v>305</v>
      </c>
      <c r="C31" s="664"/>
      <c r="D31" s="665"/>
      <c r="E31" s="158">
        <f>Összesítő!D132</f>
        <v>37212423</v>
      </c>
      <c r="F31" s="498">
        <f>Összesítő!E132</f>
        <v>9294440</v>
      </c>
      <c r="G31" s="498">
        <f>Összesítő!F132</f>
        <v>9294440</v>
      </c>
      <c r="H31" s="152">
        <f t="shared" si="0"/>
        <v>0.24976712749933</v>
      </c>
    </row>
    <row r="32" spans="1:8" ht="17.25" thickTop="1" thickBot="1" x14ac:dyDescent="0.3">
      <c r="A32" s="156"/>
      <c r="B32" s="166"/>
      <c r="C32" s="167"/>
      <c r="D32" s="168"/>
      <c r="E32" s="158"/>
      <c r="F32" s="498"/>
      <c r="G32" s="498"/>
      <c r="H32" s="152"/>
    </row>
    <row r="33" spans="1:8" ht="17.25" thickTop="1" thickBot="1" x14ac:dyDescent="0.3">
      <c r="A33" s="163" t="s">
        <v>306</v>
      </c>
      <c r="B33" s="656" t="s">
        <v>307</v>
      </c>
      <c r="C33" s="657"/>
      <c r="D33" s="658"/>
      <c r="E33" s="158">
        <f>Összesítő!D131</f>
        <v>220000000</v>
      </c>
      <c r="F33" s="498">
        <f>Összesítő!E131</f>
        <v>230000000</v>
      </c>
      <c r="G33" s="498">
        <f>Összesítő!F131</f>
        <v>178856261</v>
      </c>
      <c r="H33" s="152">
        <f t="shared" si="0"/>
        <v>1.0454545454545454</v>
      </c>
    </row>
    <row r="34" spans="1:8" ht="17.25" thickTop="1" thickBot="1" x14ac:dyDescent="0.3">
      <c r="A34" s="156"/>
      <c r="B34" s="166"/>
      <c r="C34" s="167"/>
      <c r="D34" s="168"/>
      <c r="E34" s="158"/>
      <c r="F34" s="498"/>
      <c r="G34" s="498"/>
      <c r="H34" s="152"/>
    </row>
    <row r="35" spans="1:8" ht="17.25" thickTop="1" thickBot="1" x14ac:dyDescent="0.3">
      <c r="A35" s="169" t="s">
        <v>308</v>
      </c>
      <c r="B35" s="666" t="s">
        <v>309</v>
      </c>
      <c r="C35" s="666"/>
      <c r="D35" s="666"/>
      <c r="E35" s="170">
        <f>SUM(E27,E29,E33)</f>
        <v>904840454</v>
      </c>
      <c r="F35" s="502">
        <f>SUM(F27,F29,F33)</f>
        <v>927727011</v>
      </c>
      <c r="G35" s="502">
        <f>SUM(G27,G29,G33)</f>
        <v>847007438</v>
      </c>
      <c r="H35" s="152">
        <f t="shared" si="0"/>
        <v>1.0252934723451257</v>
      </c>
    </row>
    <row r="36" spans="1:8" ht="16.5" thickTop="1" x14ac:dyDescent="0.25">
      <c r="A36" s="142"/>
      <c r="B36" s="142"/>
      <c r="C36" s="142"/>
      <c r="D36" s="143"/>
      <c r="E36" s="172"/>
      <c r="F36" s="172"/>
      <c r="G36" s="172"/>
      <c r="H36" s="172"/>
    </row>
    <row r="37" spans="1:8" ht="15.75" x14ac:dyDescent="0.25">
      <c r="A37" s="142"/>
      <c r="B37" s="142"/>
      <c r="C37" s="142"/>
      <c r="D37" s="143"/>
      <c r="E37" s="172"/>
      <c r="F37" s="172"/>
      <c r="G37" s="172"/>
      <c r="H37" s="172"/>
    </row>
    <row r="38" spans="1:8" ht="15.75" x14ac:dyDescent="0.25">
      <c r="A38" s="142"/>
      <c r="B38" s="142"/>
      <c r="C38" s="142"/>
      <c r="D38" s="143"/>
      <c r="E38" s="172"/>
      <c r="F38" s="172"/>
      <c r="G38" s="172"/>
      <c r="H38" s="172"/>
    </row>
    <row r="39" spans="1:8" ht="15.75" x14ac:dyDescent="0.25">
      <c r="A39" s="142"/>
      <c r="B39" s="142"/>
      <c r="C39" s="142"/>
      <c r="D39" s="143"/>
      <c r="E39" s="172"/>
      <c r="F39" s="172"/>
      <c r="G39" s="172"/>
      <c r="H39" s="172"/>
    </row>
    <row r="40" spans="1:8" ht="18.75" x14ac:dyDescent="0.3">
      <c r="A40" s="141"/>
      <c r="B40" s="141"/>
      <c r="C40" s="141"/>
      <c r="D40" s="141"/>
      <c r="E40" s="141"/>
      <c r="F40" s="390"/>
      <c r="G40" s="494"/>
      <c r="H40" s="141"/>
    </row>
    <row r="41" spans="1:8" ht="18.75" x14ac:dyDescent="0.3">
      <c r="A41" s="141"/>
      <c r="B41" s="141"/>
      <c r="C41" s="141"/>
      <c r="D41" s="141"/>
      <c r="E41" s="141"/>
      <c r="F41" s="390"/>
      <c r="G41" s="494"/>
      <c r="H41" s="141"/>
    </row>
    <row r="42" spans="1:8" ht="18.75" x14ac:dyDescent="0.3">
      <c r="A42" s="300"/>
      <c r="B42" s="300"/>
      <c r="C42" s="300"/>
      <c r="D42" s="300"/>
      <c r="E42" s="300"/>
      <c r="F42" s="390"/>
      <c r="G42" s="494"/>
      <c r="H42" s="300"/>
    </row>
    <row r="43" spans="1:8" ht="18.75" x14ac:dyDescent="0.3">
      <c r="A43" s="300"/>
      <c r="B43" s="300"/>
      <c r="C43" s="300"/>
      <c r="D43" s="300"/>
      <c r="E43" s="300"/>
      <c r="F43" s="390"/>
      <c r="G43" s="494"/>
      <c r="H43" s="300"/>
    </row>
    <row r="44" spans="1:8" ht="99" customHeight="1" x14ac:dyDescent="0.3">
      <c r="A44" s="300"/>
      <c r="B44" s="300"/>
      <c r="C44" s="300"/>
      <c r="D44" s="300"/>
      <c r="E44" s="300"/>
      <c r="F44" s="390"/>
      <c r="G44" s="494"/>
      <c r="H44" s="300"/>
    </row>
    <row r="45" spans="1:8" ht="15.75" x14ac:dyDescent="0.25">
      <c r="A45" s="142"/>
      <c r="B45" s="142"/>
      <c r="C45" s="142"/>
      <c r="D45" s="143"/>
      <c r="E45" s="172"/>
      <c r="F45" s="172"/>
      <c r="G45" s="172"/>
      <c r="H45" s="172"/>
    </row>
    <row r="46" spans="1:8" ht="18.75" customHeight="1" x14ac:dyDescent="0.3">
      <c r="A46" s="644" t="s">
        <v>283</v>
      </c>
      <c r="B46" s="644"/>
      <c r="C46" s="644"/>
      <c r="D46" s="644"/>
      <c r="E46" s="644"/>
      <c r="F46" s="644"/>
      <c r="G46" s="644"/>
      <c r="H46" s="644"/>
    </row>
    <row r="47" spans="1:8" ht="18.75" x14ac:dyDescent="0.3">
      <c r="A47" s="645" t="s">
        <v>718</v>
      </c>
      <c r="B47" s="646"/>
      <c r="C47" s="646"/>
      <c r="D47" s="646"/>
      <c r="E47" s="646"/>
      <c r="F47" s="646"/>
      <c r="G47" s="646"/>
      <c r="H47" s="646"/>
    </row>
    <row r="48" spans="1:8" ht="18.75" x14ac:dyDescent="0.3">
      <c r="A48" s="645" t="s">
        <v>284</v>
      </c>
      <c r="B48" s="646"/>
      <c r="C48" s="646"/>
      <c r="D48" s="646"/>
      <c r="E48" s="646"/>
      <c r="F48" s="646"/>
      <c r="G48" s="646"/>
      <c r="H48" s="646"/>
    </row>
    <row r="49" spans="1:8" ht="15.75" x14ac:dyDescent="0.25">
      <c r="A49" s="142"/>
      <c r="B49" s="142"/>
      <c r="C49" s="142"/>
      <c r="D49" s="143"/>
      <c r="E49" s="143"/>
      <c r="F49" s="143"/>
      <c r="G49" s="143"/>
      <c r="H49" s="143"/>
    </row>
    <row r="50" spans="1:8" ht="18.75" x14ac:dyDescent="0.3">
      <c r="A50" s="645" t="s">
        <v>310</v>
      </c>
      <c r="B50" s="645"/>
      <c r="C50" s="645"/>
      <c r="D50" s="645"/>
      <c r="E50" s="645"/>
      <c r="F50" s="645"/>
      <c r="G50" s="645"/>
      <c r="H50" s="645"/>
    </row>
    <row r="51" spans="1:8" ht="18.75" x14ac:dyDescent="0.3">
      <c r="A51" s="141"/>
      <c r="B51" s="141"/>
      <c r="C51" s="141"/>
      <c r="D51" s="141"/>
      <c r="E51" s="141"/>
      <c r="F51" s="390"/>
      <c r="G51" s="494"/>
      <c r="H51" s="141"/>
    </row>
    <row r="52" spans="1:8" ht="18.75" x14ac:dyDescent="0.3">
      <c r="A52" s="141"/>
      <c r="B52" s="141"/>
      <c r="C52" s="141"/>
      <c r="D52" s="141"/>
      <c r="E52" s="261" t="s">
        <v>178</v>
      </c>
      <c r="F52" s="261"/>
      <c r="G52" s="261"/>
      <c r="H52" s="141"/>
    </row>
    <row r="53" spans="1:8" ht="19.5" thickBot="1" x14ac:dyDescent="0.35">
      <c r="A53" s="141"/>
      <c r="B53" s="141"/>
      <c r="C53" s="141"/>
      <c r="D53" s="141"/>
      <c r="E53" s="141"/>
      <c r="F53" s="390"/>
      <c r="G53" s="494"/>
      <c r="H53" s="141"/>
    </row>
    <row r="54" spans="1:8" ht="33" thickTop="1" thickBot="1" x14ac:dyDescent="0.3">
      <c r="A54" s="145"/>
      <c r="B54" s="146"/>
      <c r="C54" s="146"/>
      <c r="D54" s="173"/>
      <c r="E54" s="505" t="s">
        <v>347</v>
      </c>
      <c r="F54" s="505" t="s">
        <v>348</v>
      </c>
      <c r="G54" s="506" t="s">
        <v>719</v>
      </c>
      <c r="H54" s="507" t="s">
        <v>286</v>
      </c>
    </row>
    <row r="55" spans="1:8" ht="17.25" thickTop="1" thickBot="1" x14ac:dyDescent="0.3">
      <c r="A55" s="150" t="s">
        <v>248</v>
      </c>
      <c r="B55" s="647" t="s">
        <v>311</v>
      </c>
      <c r="C55" s="647"/>
      <c r="D55" s="647"/>
      <c r="E55" s="497">
        <f>SUM(E56:E63)</f>
        <v>609141276</v>
      </c>
      <c r="F55" s="497">
        <f>SUM(F56:F63)</f>
        <v>662918336</v>
      </c>
      <c r="G55" s="497">
        <f>SUM(G56:G63)</f>
        <v>589595999</v>
      </c>
      <c r="H55" s="504">
        <f>F55/E55</f>
        <v>1.0882833951971431</v>
      </c>
    </row>
    <row r="56" spans="1:8" ht="17.25" thickTop="1" thickBot="1" x14ac:dyDescent="0.3">
      <c r="A56" s="153"/>
      <c r="B56" s="154" t="s">
        <v>210</v>
      </c>
      <c r="C56" s="652" t="s">
        <v>312</v>
      </c>
      <c r="D56" s="652"/>
      <c r="E56" s="155">
        <f>Összesítő!D17</f>
        <v>273509336</v>
      </c>
      <c r="F56" s="155">
        <f>Összesítő!E17</f>
        <v>303984737</v>
      </c>
      <c r="G56" s="155">
        <f>Összesítő!F17</f>
        <v>299136989</v>
      </c>
      <c r="H56" s="152">
        <f t="shared" ref="H56:H75" si="1">F56/E56</f>
        <v>1.1114236224828538</v>
      </c>
    </row>
    <row r="57" spans="1:8" ht="17.25" thickTop="1" thickBot="1" x14ac:dyDescent="0.3">
      <c r="A57" s="156"/>
      <c r="B57" s="157" t="s">
        <v>210</v>
      </c>
      <c r="C57" s="650" t="s">
        <v>313</v>
      </c>
      <c r="D57" s="650"/>
      <c r="E57" s="158">
        <f>Összesítő!D19</f>
        <v>53185959</v>
      </c>
      <c r="F57" s="158">
        <f>Összesítő!E19</f>
        <v>50989438</v>
      </c>
      <c r="G57" s="158">
        <f>Összesítő!F19</f>
        <v>47452665</v>
      </c>
      <c r="H57" s="152">
        <f t="shared" si="1"/>
        <v>0.95870111132150504</v>
      </c>
    </row>
    <row r="58" spans="1:8" ht="17.25" thickTop="1" thickBot="1" x14ac:dyDescent="0.3">
      <c r="A58" s="156"/>
      <c r="B58" s="157" t="s">
        <v>210</v>
      </c>
      <c r="C58" s="650" t="s">
        <v>314</v>
      </c>
      <c r="D58" s="650"/>
      <c r="E58" s="158">
        <f>Összesítő!D40</f>
        <v>241271442</v>
      </c>
      <c r="F58" s="158">
        <f>Összesítő!E40</f>
        <v>275696191</v>
      </c>
      <c r="G58" s="158">
        <f>Összesítő!F40</f>
        <v>221390472</v>
      </c>
      <c r="H58" s="152">
        <f t="shared" si="1"/>
        <v>1.1426805788312071</v>
      </c>
    </row>
    <row r="59" spans="1:8" ht="17.25" thickTop="1" thickBot="1" x14ac:dyDescent="0.3">
      <c r="A59" s="156"/>
      <c r="B59" s="157" t="s">
        <v>210</v>
      </c>
      <c r="C59" s="650" t="s">
        <v>315</v>
      </c>
      <c r="D59" s="650"/>
      <c r="E59" s="158">
        <f>Összesítő!D53-Összesítő!D52</f>
        <v>27412527</v>
      </c>
      <c r="F59" s="158">
        <f>Összesítő!E53-Összesítő!E52</f>
        <v>28106262</v>
      </c>
      <c r="G59" s="158">
        <f>Összesítő!F53-Összesítő!F52</f>
        <v>19946799</v>
      </c>
      <c r="H59" s="152">
        <f t="shared" si="1"/>
        <v>1.0253072254155919</v>
      </c>
    </row>
    <row r="60" spans="1:8" ht="17.25" thickTop="1" thickBot="1" x14ac:dyDescent="0.3">
      <c r="A60" s="156"/>
      <c r="B60" s="157" t="s">
        <v>210</v>
      </c>
      <c r="C60" s="650" t="s">
        <v>316</v>
      </c>
      <c r="D60" s="650"/>
      <c r="E60" s="158">
        <f>Összesítő!D45</f>
        <v>4762012</v>
      </c>
      <c r="F60" s="158">
        <f>Összesítő!E45</f>
        <v>4141708</v>
      </c>
      <c r="G60" s="158">
        <f>Összesítő!F45</f>
        <v>1669073</v>
      </c>
      <c r="H60" s="152">
        <f t="shared" si="1"/>
        <v>0.86973909347561495</v>
      </c>
    </row>
    <row r="61" spans="1:8" ht="17.25" thickTop="1" thickBot="1" x14ac:dyDescent="0.3">
      <c r="A61" s="156"/>
      <c r="B61" s="157" t="s">
        <v>210</v>
      </c>
      <c r="C61" s="650" t="s">
        <v>317</v>
      </c>
      <c r="D61" s="650"/>
      <c r="E61" s="158"/>
      <c r="F61" s="158"/>
      <c r="G61" s="158"/>
      <c r="H61" s="152"/>
    </row>
    <row r="62" spans="1:8" ht="17.25" thickTop="1" thickBot="1" x14ac:dyDescent="0.3">
      <c r="A62" s="156"/>
      <c r="B62" s="157" t="s">
        <v>210</v>
      </c>
      <c r="C62" s="650" t="s">
        <v>318</v>
      </c>
      <c r="D62" s="650"/>
      <c r="E62" s="158">
        <v>4000000</v>
      </c>
      <c r="F62" s="158">
        <v>0</v>
      </c>
      <c r="G62" s="158">
        <v>1</v>
      </c>
      <c r="H62" s="152">
        <f t="shared" si="1"/>
        <v>0</v>
      </c>
    </row>
    <row r="63" spans="1:8" ht="17.25" thickTop="1" thickBot="1" x14ac:dyDescent="0.3">
      <c r="A63" s="156"/>
      <c r="B63" s="157" t="s">
        <v>210</v>
      </c>
      <c r="C63" s="650" t="s">
        <v>319</v>
      </c>
      <c r="D63" s="650"/>
      <c r="E63" s="158">
        <f>+Összesítő!D52</f>
        <v>5000000</v>
      </c>
      <c r="F63" s="158">
        <f>+Összesítő!E52</f>
        <v>0</v>
      </c>
      <c r="G63" s="158">
        <f>+Összesítő!F52</f>
        <v>0</v>
      </c>
      <c r="H63" s="152">
        <f t="shared" si="1"/>
        <v>0</v>
      </c>
    </row>
    <row r="64" spans="1:8" ht="17.25" thickTop="1" thickBot="1" x14ac:dyDescent="0.3">
      <c r="A64" s="156"/>
      <c r="B64" s="641"/>
      <c r="C64" s="642"/>
      <c r="D64" s="643"/>
      <c r="E64" s="158"/>
      <c r="F64" s="158"/>
      <c r="G64" s="158"/>
      <c r="H64" s="152"/>
    </row>
    <row r="65" spans="1:8" ht="17.25" thickTop="1" thickBot="1" x14ac:dyDescent="0.3">
      <c r="A65" s="161" t="s">
        <v>291</v>
      </c>
      <c r="B65" s="651" t="s">
        <v>320</v>
      </c>
      <c r="C65" s="651"/>
      <c r="D65" s="651"/>
      <c r="E65" s="162">
        <f>SUM(E66:E69)</f>
        <v>78526680</v>
      </c>
      <c r="F65" s="162">
        <f>SUM(F66:F69)</f>
        <v>40196441</v>
      </c>
      <c r="G65" s="162">
        <f>SUM(G66:G69)</f>
        <v>39223465</v>
      </c>
      <c r="H65" s="152">
        <f t="shared" si="1"/>
        <v>0.51188259837293515</v>
      </c>
    </row>
    <row r="66" spans="1:8" ht="17.25" thickTop="1" thickBot="1" x14ac:dyDescent="0.3">
      <c r="A66" s="153"/>
      <c r="B66" s="154" t="s">
        <v>210</v>
      </c>
      <c r="C66" s="652" t="s">
        <v>321</v>
      </c>
      <c r="D66" s="652"/>
      <c r="E66" s="158">
        <f>Összesítő!D62</f>
        <v>10876710</v>
      </c>
      <c r="F66" s="158">
        <f>Összesítő!E62</f>
        <v>8279304</v>
      </c>
      <c r="G66" s="158">
        <f>Összesítő!F62</f>
        <v>7627653</v>
      </c>
      <c r="H66" s="152">
        <f t="shared" si="1"/>
        <v>0.76119561889578746</v>
      </c>
    </row>
    <row r="67" spans="1:8" ht="17.25" thickTop="1" thickBot="1" x14ac:dyDescent="0.3">
      <c r="A67" s="156"/>
      <c r="B67" s="157" t="s">
        <v>210</v>
      </c>
      <c r="C67" s="650" t="s">
        <v>322</v>
      </c>
      <c r="D67" s="650"/>
      <c r="E67" s="158">
        <f>Összesítő!D67</f>
        <v>39356109</v>
      </c>
      <c r="F67" s="158">
        <f>Összesítő!E67</f>
        <v>26708560</v>
      </c>
      <c r="G67" s="158">
        <f>Összesítő!F67</f>
        <v>26404735</v>
      </c>
      <c r="H67" s="152">
        <f t="shared" si="1"/>
        <v>0.67863822615187896</v>
      </c>
    </row>
    <row r="68" spans="1:8" ht="17.25" thickTop="1" thickBot="1" x14ac:dyDescent="0.3">
      <c r="A68" s="156"/>
      <c r="B68" s="157" t="s">
        <v>210</v>
      </c>
      <c r="C68" s="650" t="s">
        <v>323</v>
      </c>
      <c r="D68" s="650"/>
      <c r="E68" s="158">
        <f>Összesítő!D72</f>
        <v>28293861</v>
      </c>
      <c r="F68" s="158">
        <f>Összesítő!E72</f>
        <v>5208577</v>
      </c>
      <c r="G68" s="158">
        <f>Összesítő!F72</f>
        <v>5191077</v>
      </c>
      <c r="H68" s="152">
        <f t="shared" si="1"/>
        <v>0.1840885908077374</v>
      </c>
    </row>
    <row r="69" spans="1:8" ht="17.25" thickTop="1" thickBot="1" x14ac:dyDescent="0.3">
      <c r="A69" s="156"/>
      <c r="B69" s="157" t="s">
        <v>210</v>
      </c>
      <c r="C69" s="650" t="s">
        <v>324</v>
      </c>
      <c r="D69" s="650"/>
      <c r="E69" s="155"/>
      <c r="F69" s="155"/>
      <c r="G69" s="155"/>
      <c r="H69" s="152"/>
    </row>
    <row r="70" spans="1:8" ht="17.25" thickTop="1" thickBot="1" x14ac:dyDescent="0.3">
      <c r="A70" s="156"/>
      <c r="B70" s="667"/>
      <c r="C70" s="664"/>
      <c r="D70" s="665"/>
      <c r="E70" s="158"/>
      <c r="F70" s="158"/>
      <c r="G70" s="158"/>
      <c r="H70" s="152"/>
    </row>
    <row r="71" spans="1:8" ht="17.25" thickTop="1" thickBot="1" x14ac:dyDescent="0.3">
      <c r="A71" s="163" t="s">
        <v>296</v>
      </c>
      <c r="B71" s="659" t="s">
        <v>325</v>
      </c>
      <c r="C71" s="659"/>
      <c r="D71" s="659"/>
      <c r="E71" s="164">
        <f>SUM(E65,E55)</f>
        <v>687667956</v>
      </c>
      <c r="F71" s="164">
        <f>SUM(F65,F55)</f>
        <v>703114777</v>
      </c>
      <c r="G71" s="164">
        <f>SUM(G65,G55)</f>
        <v>628819464</v>
      </c>
      <c r="H71" s="152">
        <f t="shared" si="1"/>
        <v>1.0224626156638887</v>
      </c>
    </row>
    <row r="72" spans="1:8" ht="17.25" thickTop="1" thickBot="1" x14ac:dyDescent="0.3">
      <c r="A72" s="156"/>
      <c r="B72" s="667"/>
      <c r="C72" s="664"/>
      <c r="D72" s="665"/>
      <c r="E72" s="158"/>
      <c r="F72" s="158"/>
      <c r="G72" s="158"/>
      <c r="H72" s="152"/>
    </row>
    <row r="73" spans="1:8" ht="17.25" thickTop="1" thickBot="1" x14ac:dyDescent="0.3">
      <c r="A73" s="163" t="s">
        <v>298</v>
      </c>
      <c r="B73" s="659" t="s">
        <v>326</v>
      </c>
      <c r="C73" s="659"/>
      <c r="D73" s="659"/>
      <c r="E73" s="164">
        <f>Összesítő!D82</f>
        <v>221172498</v>
      </c>
      <c r="F73" s="164">
        <f>Összesítő!E82</f>
        <v>224612234</v>
      </c>
      <c r="G73" s="164">
        <f>Összesítő!F82</f>
        <v>191500751</v>
      </c>
      <c r="H73" s="152">
        <f t="shared" si="1"/>
        <v>1.0155522772094385</v>
      </c>
    </row>
    <row r="74" spans="1:8" ht="17.25" thickTop="1" thickBot="1" x14ac:dyDescent="0.3">
      <c r="A74" s="156"/>
      <c r="B74" s="667"/>
      <c r="C74" s="664"/>
      <c r="D74" s="665"/>
      <c r="E74" s="158"/>
      <c r="F74" s="158"/>
      <c r="G74" s="158"/>
      <c r="H74" s="152"/>
    </row>
    <row r="75" spans="1:8" ht="17.25" thickTop="1" thickBot="1" x14ac:dyDescent="0.3">
      <c r="A75" s="163" t="s">
        <v>299</v>
      </c>
      <c r="B75" s="659" t="s">
        <v>327</v>
      </c>
      <c r="C75" s="659"/>
      <c r="D75" s="659"/>
      <c r="E75" s="164">
        <f>SUM(E73,E71)</f>
        <v>908840454</v>
      </c>
      <c r="F75" s="164">
        <f>SUM(F73,F71)</f>
        <v>927727011</v>
      </c>
      <c r="G75" s="164">
        <f>SUM(G73,G71)</f>
        <v>820320215</v>
      </c>
      <c r="H75" s="152">
        <f t="shared" si="1"/>
        <v>1.0207809378608492</v>
      </c>
    </row>
    <row r="76" spans="1:8" ht="15.75" x14ac:dyDescent="0.25">
      <c r="A76" s="156"/>
      <c r="B76" s="667"/>
      <c r="C76" s="664"/>
      <c r="D76" s="665"/>
      <c r="E76" s="158"/>
      <c r="F76" s="158"/>
      <c r="G76" s="158"/>
      <c r="H76" s="159"/>
    </row>
    <row r="77" spans="1:8" ht="16.5" thickBot="1" x14ac:dyDescent="0.3">
      <c r="A77" s="175"/>
      <c r="B77" s="670"/>
      <c r="C77" s="671"/>
      <c r="D77" s="672"/>
      <c r="E77" s="176"/>
      <c r="F77" s="176"/>
      <c r="G77" s="176"/>
      <c r="H77" s="177"/>
    </row>
    <row r="78" spans="1:8" ht="16.5" thickTop="1" x14ac:dyDescent="0.25">
      <c r="A78" s="673" t="s">
        <v>328</v>
      </c>
      <c r="B78" s="674"/>
      <c r="C78" s="674"/>
      <c r="D78" s="674"/>
      <c r="E78" s="178"/>
      <c r="F78" s="178"/>
      <c r="G78" s="178"/>
      <c r="H78" s="179"/>
    </row>
    <row r="79" spans="1:8" ht="15.75" x14ac:dyDescent="0.25">
      <c r="A79" s="675" t="s">
        <v>329</v>
      </c>
      <c r="B79" s="676"/>
      <c r="C79" s="676"/>
      <c r="D79" s="676"/>
      <c r="E79" s="180"/>
      <c r="F79" s="180"/>
      <c r="G79" s="180"/>
      <c r="H79" s="159"/>
    </row>
    <row r="80" spans="1:8" ht="16.5" thickBot="1" x14ac:dyDescent="0.3">
      <c r="A80" s="668" t="s">
        <v>330</v>
      </c>
      <c r="B80" s="669"/>
      <c r="C80" s="669"/>
      <c r="D80" s="669"/>
      <c r="E80" s="181"/>
      <c r="F80" s="181"/>
      <c r="G80" s="181"/>
      <c r="H80" s="171"/>
    </row>
    <row r="81" ht="15.75" thickTop="1" x14ac:dyDescent="0.25"/>
  </sheetData>
  <mergeCells count="55">
    <mergeCell ref="A80:D80"/>
    <mergeCell ref="B74:D74"/>
    <mergeCell ref="B75:D75"/>
    <mergeCell ref="B76:D76"/>
    <mergeCell ref="B77:D77"/>
    <mergeCell ref="A78:D78"/>
    <mergeCell ref="A79:D79"/>
    <mergeCell ref="B73:D73"/>
    <mergeCell ref="C62:D62"/>
    <mergeCell ref="C63:D63"/>
    <mergeCell ref="B64:D64"/>
    <mergeCell ref="B65:D65"/>
    <mergeCell ref="C66:D66"/>
    <mergeCell ref="C67:D67"/>
    <mergeCell ref="C68:D68"/>
    <mergeCell ref="C69:D69"/>
    <mergeCell ref="B70:D70"/>
    <mergeCell ref="B71:D71"/>
    <mergeCell ref="B72:D72"/>
    <mergeCell ref="C61:D61"/>
    <mergeCell ref="B35:D35"/>
    <mergeCell ref="A46:H46"/>
    <mergeCell ref="A47:H47"/>
    <mergeCell ref="A48:H48"/>
    <mergeCell ref="A50:H50"/>
    <mergeCell ref="B55:D55"/>
    <mergeCell ref="C56:D56"/>
    <mergeCell ref="C57:D57"/>
    <mergeCell ref="C58:D58"/>
    <mergeCell ref="C59:D59"/>
    <mergeCell ref="C60:D60"/>
    <mergeCell ref="B33:D33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20:D20"/>
    <mergeCell ref="A1:H1"/>
    <mergeCell ref="A2:H2"/>
    <mergeCell ref="A3:H3"/>
    <mergeCell ref="A5:H5"/>
    <mergeCell ref="B10:D10"/>
    <mergeCell ref="C11:D11"/>
    <mergeCell ref="C12:D12"/>
    <mergeCell ref="B15:D15"/>
    <mergeCell ref="B16:D16"/>
    <mergeCell ref="C17:D17"/>
    <mergeCell ref="B19:D19"/>
  </mergeCells>
  <pageMargins left="0.27559055118110237" right="0.27559055118110237" top="0.27559055118110237" bottom="0.27559055118110237" header="0.51181102362204722" footer="0.51181102362204722"/>
  <pageSetup paperSize="9" orientation="portrait" r:id="rId1"/>
  <headerFooter>
    <oddHeader>&amp;R13.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Ruler="0" zoomScaleNormal="100" workbookViewId="0">
      <selection activeCell="B15" sqref="B15:C15"/>
    </sheetView>
  </sheetViews>
  <sheetFormatPr defaultRowHeight="15" x14ac:dyDescent="0.25"/>
  <cols>
    <col min="1" max="1" width="5.140625" customWidth="1"/>
    <col min="2" max="2" width="39.42578125" customWidth="1"/>
    <col min="3" max="3" width="30.28515625" customWidth="1"/>
    <col min="4" max="4" width="12.42578125" customWidth="1"/>
  </cols>
  <sheetData>
    <row r="1" spans="1:4" x14ac:dyDescent="0.25">
      <c r="A1" s="679" t="s">
        <v>720</v>
      </c>
      <c r="B1" s="680"/>
      <c r="C1" s="680"/>
      <c r="D1" s="680"/>
    </row>
    <row r="2" spans="1:4" x14ac:dyDescent="0.25">
      <c r="A2" s="680"/>
      <c r="B2" s="680"/>
      <c r="C2" s="680"/>
      <c r="D2" s="680"/>
    </row>
    <row r="3" spans="1:4" x14ac:dyDescent="0.25">
      <c r="A3" s="182"/>
      <c r="B3" s="182"/>
      <c r="C3" s="182"/>
      <c r="D3" s="182"/>
    </row>
    <row r="4" spans="1:4" x14ac:dyDescent="0.25">
      <c r="A4" s="182"/>
      <c r="B4" s="182"/>
      <c r="C4" s="182"/>
      <c r="D4" s="182"/>
    </row>
    <row r="5" spans="1:4" ht="15.75" thickBot="1" x14ac:dyDescent="0.3">
      <c r="A5" s="687" t="s">
        <v>342</v>
      </c>
      <c r="B5" s="687"/>
      <c r="C5" s="687"/>
      <c r="D5" s="687"/>
    </row>
    <row r="6" spans="1:4" ht="15.75" thickBot="1" x14ac:dyDescent="0.3">
      <c r="A6" s="183"/>
      <c r="B6" s="688" t="s">
        <v>331</v>
      </c>
      <c r="C6" s="689"/>
      <c r="D6" s="184" t="s">
        <v>332</v>
      </c>
    </row>
    <row r="7" spans="1:4" ht="45.75" thickBot="1" x14ac:dyDescent="0.3">
      <c r="A7" s="185" t="s">
        <v>333</v>
      </c>
      <c r="B7" s="690" t="s">
        <v>334</v>
      </c>
      <c r="C7" s="691"/>
      <c r="D7" s="186" t="s">
        <v>335</v>
      </c>
    </row>
    <row r="8" spans="1:4" x14ac:dyDescent="0.25">
      <c r="A8" s="187" t="s">
        <v>205</v>
      </c>
      <c r="B8" s="692" t="s">
        <v>336</v>
      </c>
      <c r="C8" s="693"/>
      <c r="D8" s="188">
        <v>0</v>
      </c>
    </row>
    <row r="9" spans="1:4" x14ac:dyDescent="0.25">
      <c r="A9" s="189" t="s">
        <v>208</v>
      </c>
      <c r="B9" s="683" t="s">
        <v>337</v>
      </c>
      <c r="C9" s="684"/>
      <c r="D9" s="190">
        <v>0</v>
      </c>
    </row>
    <row r="10" spans="1:4" x14ac:dyDescent="0.25">
      <c r="A10" s="191" t="s">
        <v>258</v>
      </c>
      <c r="B10" s="683" t="s">
        <v>338</v>
      </c>
      <c r="C10" s="684"/>
      <c r="D10" s="194"/>
    </row>
    <row r="11" spans="1:4" x14ac:dyDescent="0.25">
      <c r="A11" s="191" t="s">
        <v>213</v>
      </c>
      <c r="B11" s="683" t="s">
        <v>339</v>
      </c>
      <c r="C11" s="684"/>
      <c r="D11" s="194">
        <v>3213000</v>
      </c>
    </row>
    <row r="12" spans="1:4" x14ac:dyDescent="0.25">
      <c r="A12" s="191" t="s">
        <v>219</v>
      </c>
      <c r="B12" s="685" t="s">
        <v>340</v>
      </c>
      <c r="C12" s="686"/>
      <c r="D12" s="194">
        <v>0</v>
      </c>
    </row>
    <row r="13" spans="1:4" x14ac:dyDescent="0.25">
      <c r="A13" s="191" t="s">
        <v>222</v>
      </c>
      <c r="B13" s="683" t="s">
        <v>341</v>
      </c>
      <c r="C13" s="684"/>
      <c r="D13" s="194">
        <v>0</v>
      </c>
    </row>
    <row r="14" spans="1:4" x14ac:dyDescent="0.25">
      <c r="A14" s="191" t="s">
        <v>265</v>
      </c>
      <c r="B14" s="683" t="s">
        <v>724</v>
      </c>
      <c r="C14" s="684"/>
      <c r="D14" s="194">
        <v>98000</v>
      </c>
    </row>
    <row r="15" spans="1:4" ht="15.75" thickBot="1" x14ac:dyDescent="0.3">
      <c r="A15" s="255" t="s">
        <v>266</v>
      </c>
      <c r="B15" s="681" t="s">
        <v>399</v>
      </c>
      <c r="C15" s="682"/>
      <c r="D15" s="253">
        <v>0</v>
      </c>
    </row>
    <row r="16" spans="1:4" ht="15.75" thickBot="1" x14ac:dyDescent="0.3">
      <c r="A16" s="254" t="s">
        <v>266</v>
      </c>
      <c r="B16" s="677" t="s">
        <v>282</v>
      </c>
      <c r="C16" s="678"/>
      <c r="D16" s="195">
        <f>SUM(D8:D15)</f>
        <v>3311000</v>
      </c>
    </row>
    <row r="17" spans="1:6" x14ac:dyDescent="0.25">
      <c r="A17" s="182"/>
      <c r="B17" s="182"/>
      <c r="C17" s="182"/>
      <c r="D17" s="182"/>
    </row>
    <row r="18" spans="1:6" x14ac:dyDescent="0.25">
      <c r="A18" s="192"/>
      <c r="B18" s="182"/>
      <c r="C18" s="182"/>
      <c r="D18" s="182"/>
    </row>
    <row r="19" spans="1:6" x14ac:dyDescent="0.25">
      <c r="A19" s="425"/>
      <c r="B19" s="426"/>
      <c r="C19" s="426"/>
      <c r="D19" s="426"/>
      <c r="E19" s="340"/>
      <c r="F19" s="340"/>
    </row>
    <row r="20" spans="1:6" x14ac:dyDescent="0.25">
      <c r="A20" s="426"/>
      <c r="B20" s="427"/>
      <c r="C20" s="428"/>
      <c r="D20" s="429"/>
      <c r="E20" s="340"/>
      <c r="F20" s="340"/>
    </row>
    <row r="21" spans="1:6" x14ac:dyDescent="0.25">
      <c r="A21" s="426"/>
      <c r="B21" s="428"/>
      <c r="C21" s="430"/>
      <c r="D21" s="431"/>
      <c r="E21" s="340"/>
      <c r="F21" s="340"/>
    </row>
    <row r="22" spans="1:6" x14ac:dyDescent="0.25">
      <c r="A22" s="426"/>
      <c r="B22" s="428"/>
      <c r="C22" s="430"/>
      <c r="D22" s="431"/>
      <c r="E22" s="340"/>
      <c r="F22" s="340"/>
    </row>
    <row r="23" spans="1:6" x14ac:dyDescent="0.25">
      <c r="A23" s="426"/>
      <c r="B23" s="428"/>
      <c r="C23" s="430"/>
      <c r="D23" s="431"/>
      <c r="E23" s="340"/>
      <c r="F23" s="340"/>
    </row>
    <row r="24" spans="1:6" x14ac:dyDescent="0.25">
      <c r="A24" s="426"/>
      <c r="B24" s="426"/>
      <c r="C24" s="432"/>
      <c r="D24" s="433"/>
      <c r="E24" s="340"/>
      <c r="F24" s="340"/>
    </row>
    <row r="25" spans="1:6" x14ac:dyDescent="0.25">
      <c r="A25" s="425"/>
      <c r="B25" s="426"/>
      <c r="C25" s="432"/>
      <c r="D25" s="434"/>
      <c r="E25" s="340"/>
      <c r="F25" s="340"/>
    </row>
    <row r="26" spans="1:6" x14ac:dyDescent="0.25">
      <c r="A26" s="426"/>
      <c r="B26" s="427"/>
      <c r="C26" s="430"/>
      <c r="D26" s="431"/>
      <c r="E26" s="340"/>
      <c r="F26" s="340"/>
    </row>
    <row r="27" spans="1:6" x14ac:dyDescent="0.25">
      <c r="A27" s="426"/>
      <c r="B27" s="427"/>
      <c r="C27" s="430"/>
      <c r="D27" s="431"/>
      <c r="E27" s="340"/>
      <c r="F27" s="340"/>
    </row>
    <row r="28" spans="1:6" x14ac:dyDescent="0.25">
      <c r="A28" s="426"/>
      <c r="B28" s="428"/>
      <c r="C28" s="430"/>
      <c r="D28" s="431"/>
      <c r="E28" s="340"/>
      <c r="F28" s="340"/>
    </row>
    <row r="29" spans="1:6" x14ac:dyDescent="0.25">
      <c r="A29" s="426"/>
      <c r="B29" s="428"/>
      <c r="C29" s="430"/>
      <c r="D29" s="435"/>
      <c r="E29" s="340"/>
      <c r="F29" s="340"/>
    </row>
    <row r="30" spans="1:6" x14ac:dyDescent="0.25">
      <c r="A30" s="426"/>
      <c r="B30" s="427"/>
      <c r="C30" s="430"/>
      <c r="D30" s="431"/>
      <c r="E30" s="340"/>
      <c r="F30" s="340"/>
    </row>
    <row r="31" spans="1:6" x14ac:dyDescent="0.25">
      <c r="A31" s="436"/>
      <c r="B31" s="426"/>
      <c r="C31" s="426"/>
      <c r="D31" s="426"/>
      <c r="E31" s="340"/>
      <c r="F31" s="340"/>
    </row>
    <row r="32" spans="1:6" x14ac:dyDescent="0.25">
      <c r="A32" s="426"/>
      <c r="B32" s="426"/>
      <c r="C32" s="426"/>
      <c r="D32" s="437"/>
      <c r="E32" s="340"/>
      <c r="F32" s="340"/>
    </row>
    <row r="33" spans="1:6" x14ac:dyDescent="0.25">
      <c r="A33" s="340"/>
      <c r="B33" s="340"/>
      <c r="C33" s="340"/>
      <c r="D33" s="340"/>
      <c r="E33" s="340"/>
      <c r="F33" s="340"/>
    </row>
  </sheetData>
  <mergeCells count="13">
    <mergeCell ref="B16:C16"/>
    <mergeCell ref="A1:D2"/>
    <mergeCell ref="B15:C15"/>
    <mergeCell ref="B9:C9"/>
    <mergeCell ref="B10:C10"/>
    <mergeCell ref="B11:C11"/>
    <mergeCell ref="B12:C12"/>
    <mergeCell ref="B13:C13"/>
    <mergeCell ref="B14:C14"/>
    <mergeCell ref="A5:D5"/>
    <mergeCell ref="B6:C6"/>
    <mergeCell ref="B7:C7"/>
    <mergeCell ref="B8:C8"/>
  </mergeCells>
  <pageMargins left="0.7" right="0.7" top="0.75" bottom="0.75" header="0.3" footer="0.3"/>
  <pageSetup paperSize="9" orientation="portrait" r:id="rId1"/>
  <headerFooter>
    <oddHeader>&amp;R14.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Ruler="0" zoomScaleNormal="100" workbookViewId="0">
      <selection activeCell="B6" sqref="B6"/>
    </sheetView>
  </sheetViews>
  <sheetFormatPr defaultRowHeight="15" x14ac:dyDescent="0.25"/>
  <cols>
    <col min="1" max="1" width="4" customWidth="1"/>
    <col min="2" max="2" width="28.85546875" customWidth="1"/>
    <col min="3" max="3" width="12.140625" customWidth="1"/>
    <col min="4" max="4" width="12" customWidth="1"/>
    <col min="5" max="9" width="11.7109375" bestFit="1" customWidth="1"/>
    <col min="10" max="10" width="22.5703125" customWidth="1"/>
  </cols>
  <sheetData>
    <row r="1" spans="1:14" ht="15.75" x14ac:dyDescent="0.25">
      <c r="A1" s="196"/>
      <c r="B1" s="196"/>
      <c r="C1" s="196"/>
      <c r="D1" s="196"/>
      <c r="E1" s="196"/>
      <c r="F1" s="196"/>
      <c r="G1" s="196"/>
      <c r="H1" s="196"/>
      <c r="I1" s="196"/>
      <c r="J1" s="196"/>
    </row>
    <row r="2" spans="1:14" ht="18.75" x14ac:dyDescent="0.25">
      <c r="A2" s="694" t="s">
        <v>343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4" ht="15.75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 t="s">
        <v>178</v>
      </c>
    </row>
    <row r="4" spans="1:14" ht="16.5" thickBot="1" x14ac:dyDescent="0.3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4" ht="47.25" x14ac:dyDescent="0.25">
      <c r="A5" s="197"/>
      <c r="B5" s="198" t="s">
        <v>344</v>
      </c>
      <c r="C5" s="198" t="s">
        <v>345</v>
      </c>
      <c r="D5" s="198" t="s">
        <v>348</v>
      </c>
      <c r="E5" s="198" t="s">
        <v>400</v>
      </c>
      <c r="F5" s="198" t="s">
        <v>401</v>
      </c>
      <c r="G5" s="198" t="s">
        <v>402</v>
      </c>
      <c r="H5" s="353" t="s">
        <v>577</v>
      </c>
      <c r="I5" s="353" t="s">
        <v>594</v>
      </c>
      <c r="J5" s="199" t="s">
        <v>349</v>
      </c>
    </row>
    <row r="6" spans="1:14" ht="15.75" x14ac:dyDescent="0.25">
      <c r="A6" s="200" t="s">
        <v>205</v>
      </c>
      <c r="B6" s="201" t="s">
        <v>351</v>
      </c>
      <c r="C6" s="203">
        <v>41000000</v>
      </c>
      <c r="D6" s="203">
        <v>40080033</v>
      </c>
      <c r="E6" s="203">
        <v>29457961</v>
      </c>
      <c r="F6" s="203">
        <v>18835889</v>
      </c>
      <c r="G6" s="203">
        <v>8213817</v>
      </c>
      <c r="H6" s="203"/>
      <c r="I6" s="203"/>
      <c r="J6" s="204"/>
    </row>
    <row r="7" spans="1:14" ht="15.75" x14ac:dyDescent="0.25">
      <c r="A7" s="200" t="s">
        <v>208</v>
      </c>
      <c r="B7" s="201" t="s">
        <v>352</v>
      </c>
      <c r="C7" s="202">
        <v>0</v>
      </c>
      <c r="D7" s="202">
        <v>0</v>
      </c>
      <c r="E7" s="203">
        <v>0</v>
      </c>
      <c r="F7" s="203">
        <f t="shared" ref="F7:I7" si="0">E7*F13</f>
        <v>0</v>
      </c>
      <c r="G7" s="203">
        <f t="shared" si="0"/>
        <v>0</v>
      </c>
      <c r="H7" s="203">
        <f t="shared" si="0"/>
        <v>0</v>
      </c>
      <c r="I7" s="203">
        <f t="shared" si="0"/>
        <v>0</v>
      </c>
      <c r="J7" s="204"/>
    </row>
    <row r="8" spans="1:14" ht="16.5" thickBot="1" x14ac:dyDescent="0.3">
      <c r="A8" s="205"/>
      <c r="B8" s="206" t="s">
        <v>282</v>
      </c>
      <c r="C8" s="207">
        <f>SUM(C6:C7)</f>
        <v>41000000</v>
      </c>
      <c r="D8" s="207">
        <f>SUM(D6:D7)</f>
        <v>40080033</v>
      </c>
      <c r="E8" s="207">
        <f t="shared" ref="E8:I8" si="1">SUM(E6:E7)</f>
        <v>29457961</v>
      </c>
      <c r="F8" s="207">
        <f t="shared" si="1"/>
        <v>18835889</v>
      </c>
      <c r="G8" s="207">
        <f t="shared" si="1"/>
        <v>8213817</v>
      </c>
      <c r="H8" s="207">
        <f t="shared" si="1"/>
        <v>0</v>
      </c>
      <c r="I8" s="207">
        <f t="shared" si="1"/>
        <v>0</v>
      </c>
      <c r="J8" s="209"/>
    </row>
    <row r="9" spans="1:14" ht="15.75" x14ac:dyDescent="0.25">
      <c r="A9" s="196"/>
      <c r="B9" s="196"/>
      <c r="C9" s="196"/>
      <c r="D9" s="196"/>
      <c r="E9" s="196"/>
      <c r="F9" s="196"/>
      <c r="G9" s="196"/>
      <c r="H9" s="196"/>
      <c r="I9" s="196"/>
      <c r="J9" s="196"/>
    </row>
    <row r="10" spans="1:14" ht="15.75" x14ac:dyDescent="0.2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L10" s="340"/>
      <c r="M10" s="340"/>
      <c r="N10" s="340"/>
    </row>
    <row r="11" spans="1:14" ht="15.75" x14ac:dyDescent="0.2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L11" s="394"/>
      <c r="M11" s="394"/>
      <c r="N11" s="394"/>
    </row>
    <row r="12" spans="1:14" ht="15.75" x14ac:dyDescent="0.2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L12" s="340"/>
      <c r="M12" s="340"/>
      <c r="N12" s="340"/>
    </row>
    <row r="13" spans="1:14" ht="15.75" x14ac:dyDescent="0.25">
      <c r="A13" s="196"/>
      <c r="B13" s="196" t="s">
        <v>350</v>
      </c>
      <c r="C13" s="196"/>
      <c r="D13" s="210">
        <v>1.02</v>
      </c>
      <c r="E13" s="210">
        <v>1.02</v>
      </c>
      <c r="F13" s="210">
        <v>1.0189999999999999</v>
      </c>
      <c r="G13" s="210">
        <v>1.018</v>
      </c>
      <c r="H13" s="210">
        <v>1.0149999999999999</v>
      </c>
      <c r="I13" s="210">
        <v>1.0149999999999999</v>
      </c>
      <c r="J13" s="196"/>
      <c r="L13" s="340"/>
      <c r="M13" s="340"/>
      <c r="N13" s="340"/>
    </row>
  </sheetData>
  <mergeCells count="1">
    <mergeCell ref="A2:J2"/>
  </mergeCells>
  <pageMargins left="0.7" right="0.7" top="0.75" bottom="0.75" header="0.3" footer="0.3"/>
  <pageSetup paperSize="9" scale="94" fitToHeight="0" orientation="landscape" r:id="rId1"/>
  <headerFooter>
    <oddHeader>&amp;R15.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Ruler="0" zoomScaleNormal="100" workbookViewId="0">
      <selection activeCell="E7" sqref="E7"/>
    </sheetView>
  </sheetViews>
  <sheetFormatPr defaultRowHeight="15" x14ac:dyDescent="0.25"/>
  <cols>
    <col min="1" max="1" width="4" customWidth="1"/>
    <col min="2" max="2" width="28.140625" customWidth="1"/>
    <col min="3" max="3" width="12.7109375" customWidth="1"/>
    <col min="4" max="4" width="12" customWidth="1"/>
    <col min="5" max="6" width="11.85546875" customWidth="1"/>
    <col min="7" max="8" width="11.42578125" customWidth="1"/>
    <col min="9" max="9" width="10.7109375" customWidth="1"/>
    <col min="10" max="10" width="21" customWidth="1"/>
  </cols>
  <sheetData>
    <row r="1" spans="1:10" ht="15.75" x14ac:dyDescent="0.25">
      <c r="A1" s="196"/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.75" x14ac:dyDescent="0.25">
      <c r="A2" s="694" t="s">
        <v>353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0" ht="15.75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 t="s">
        <v>178</v>
      </c>
    </row>
    <row r="4" spans="1:10" ht="16.5" thickBot="1" x14ac:dyDescent="0.3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0" ht="47.25" x14ac:dyDescent="0.25">
      <c r="A5" s="197"/>
      <c r="B5" s="198" t="s">
        <v>344</v>
      </c>
      <c r="C5" s="198" t="s">
        <v>345</v>
      </c>
      <c r="D5" s="198" t="s">
        <v>348</v>
      </c>
      <c r="E5" s="198" t="s">
        <v>400</v>
      </c>
      <c r="F5" s="198" t="s">
        <v>401</v>
      </c>
      <c r="G5" s="198" t="s">
        <v>402</v>
      </c>
      <c r="H5" s="198" t="s">
        <v>577</v>
      </c>
      <c r="I5" s="198" t="s">
        <v>594</v>
      </c>
      <c r="J5" s="199" t="s">
        <v>349</v>
      </c>
    </row>
    <row r="6" spans="1:10" ht="15.75" x14ac:dyDescent="0.25">
      <c r="A6" s="200" t="s">
        <v>205</v>
      </c>
      <c r="B6" s="201" t="s">
        <v>354</v>
      </c>
      <c r="C6" s="202">
        <v>0</v>
      </c>
      <c r="D6" s="202">
        <v>0</v>
      </c>
      <c r="E6" s="203">
        <v>30000000</v>
      </c>
      <c r="F6" s="203">
        <f>E6*F11</f>
        <v>0</v>
      </c>
      <c r="G6" s="203">
        <f>F6*G11</f>
        <v>0</v>
      </c>
      <c r="H6" s="203">
        <f>G6*H11</f>
        <v>0</v>
      </c>
      <c r="I6" s="203">
        <f>H6*I11</f>
        <v>0</v>
      </c>
      <c r="J6" s="204"/>
    </row>
    <row r="7" spans="1:10" ht="16.5" thickBot="1" x14ac:dyDescent="0.3">
      <c r="A7" s="205"/>
      <c r="B7" s="206" t="s">
        <v>282</v>
      </c>
      <c r="C7" s="207">
        <f t="shared" ref="C7:I7" si="0">SUM(C6:C6)</f>
        <v>0</v>
      </c>
      <c r="D7" s="207">
        <f t="shared" si="0"/>
        <v>0</v>
      </c>
      <c r="E7" s="208">
        <f t="shared" si="0"/>
        <v>30000000</v>
      </c>
      <c r="F7" s="208">
        <f t="shared" si="0"/>
        <v>0</v>
      </c>
      <c r="G7" s="208">
        <f t="shared" si="0"/>
        <v>0</v>
      </c>
      <c r="H7" s="208">
        <f t="shared" si="0"/>
        <v>0</v>
      </c>
      <c r="I7" s="208">
        <f t="shared" si="0"/>
        <v>0</v>
      </c>
      <c r="J7" s="209"/>
    </row>
    <row r="8" spans="1:10" ht="15.75" x14ac:dyDescent="0.25">
      <c r="A8" s="196"/>
      <c r="B8" s="196"/>
      <c r="C8" s="196"/>
      <c r="D8" s="196"/>
      <c r="E8" s="196"/>
      <c r="F8" s="196"/>
      <c r="G8" s="196"/>
      <c r="H8" s="196"/>
      <c r="I8" s="196"/>
      <c r="J8" s="196"/>
    </row>
  </sheetData>
  <mergeCells count="1">
    <mergeCell ref="A2:J2"/>
  </mergeCells>
  <pageMargins left="0.27559055118110237" right="0.27559055118110237" top="0.27559055118110237" bottom="0.27559055118110237" header="0.51181102362204722" footer="0.51181102362204722"/>
  <pageSetup paperSize="9" orientation="landscape" r:id="rId1"/>
  <headerFooter>
    <oddHeader>&amp;R16.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61"/>
  <sheetViews>
    <sheetView topLeftCell="A31" zoomScaleNormal="100" workbookViewId="0">
      <pane xSplit="1" topLeftCell="B1" activePane="topRight" state="frozen"/>
      <selection pane="topRight" activeCell="M61" sqref="M61"/>
    </sheetView>
  </sheetViews>
  <sheetFormatPr defaultRowHeight="15" x14ac:dyDescent="0.25"/>
  <cols>
    <col min="1" max="1" width="28.28515625" customWidth="1"/>
    <col min="2" max="2" width="14.5703125" bestFit="1" customWidth="1"/>
    <col min="3" max="3" width="9.140625" customWidth="1"/>
    <col min="4" max="4" width="10.7109375" bestFit="1" customWidth="1"/>
    <col min="5" max="5" width="11.7109375" bestFit="1" customWidth="1"/>
    <col min="6" max="6" width="10.7109375" bestFit="1" customWidth="1"/>
    <col min="7" max="7" width="9.28515625" customWidth="1"/>
    <col min="8" max="8" width="10.7109375" bestFit="1" customWidth="1"/>
    <col min="9" max="9" width="9.5703125" customWidth="1"/>
    <col min="10" max="10" width="11" bestFit="1" customWidth="1"/>
    <col min="11" max="11" width="10.5703125" customWidth="1"/>
    <col min="12" max="12" width="10.7109375" bestFit="1" customWidth="1"/>
    <col min="13" max="13" width="10.42578125" customWidth="1"/>
    <col min="14" max="14" width="9.85546875" customWidth="1"/>
    <col min="15" max="15" width="11.140625" customWidth="1"/>
    <col min="16" max="16" width="10.7109375" bestFit="1" customWidth="1"/>
    <col min="17" max="17" width="10.5703125" customWidth="1"/>
    <col min="18" max="18" width="10.7109375" bestFit="1" customWidth="1"/>
    <col min="19" max="19" width="10.42578125" customWidth="1"/>
    <col min="20" max="20" width="10.7109375" bestFit="1" customWidth="1"/>
    <col min="21" max="21" width="10.5703125" customWidth="1"/>
    <col min="22" max="22" width="10.7109375" bestFit="1" customWidth="1"/>
    <col min="23" max="23" width="10.5703125" customWidth="1"/>
    <col min="24" max="24" width="9.7109375" customWidth="1"/>
    <col min="25" max="25" width="10.5703125" customWidth="1"/>
    <col min="26" max="26" width="10.7109375" customWidth="1"/>
    <col min="28" max="28" width="9.85546875" bestFit="1" customWidth="1"/>
  </cols>
  <sheetData>
    <row r="2" spans="1:33" ht="15.75" x14ac:dyDescent="0.25">
      <c r="A2" s="697"/>
      <c r="B2" s="697"/>
      <c r="C2" s="697"/>
      <c r="D2" s="697"/>
      <c r="E2" s="697"/>
      <c r="F2" s="697"/>
      <c r="G2" s="697"/>
      <c r="H2" s="697"/>
      <c r="I2" s="698"/>
      <c r="J2" s="698"/>
      <c r="K2" s="698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33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33" x14ac:dyDescent="0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33" ht="15.75" x14ac:dyDescent="0.25">
      <c r="A5" s="193"/>
      <c r="B5" s="211"/>
      <c r="C5" s="211"/>
      <c r="D5" s="211"/>
      <c r="E5" s="211"/>
      <c r="F5" s="211"/>
      <c r="G5" s="211"/>
      <c r="H5" s="212"/>
      <c r="I5" s="212"/>
      <c r="J5" s="211"/>
      <c r="K5" s="211"/>
      <c r="L5" s="211"/>
      <c r="M5" s="193"/>
      <c r="N5" s="211"/>
      <c r="O5" s="213"/>
      <c r="P5" s="213"/>
      <c r="Q5" s="213"/>
      <c r="R5" s="193"/>
      <c r="S5" s="193"/>
      <c r="T5" s="193"/>
      <c r="U5" s="193"/>
      <c r="V5" s="193"/>
      <c r="W5" s="193"/>
      <c r="X5" s="193"/>
      <c r="Y5" s="193"/>
      <c r="Z5" s="214"/>
    </row>
    <row r="6" spans="1:33" x14ac:dyDescent="0.2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</row>
    <row r="7" spans="1:33" ht="15.75" x14ac:dyDescent="0.25">
      <c r="A7" s="213" t="s">
        <v>355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215" t="s">
        <v>242</v>
      </c>
      <c r="Z7" s="215"/>
    </row>
    <row r="8" spans="1:33" x14ac:dyDescent="0.25">
      <c r="A8" s="699"/>
      <c r="B8" s="695" t="s">
        <v>356</v>
      </c>
      <c r="C8" s="696"/>
      <c r="D8" s="695" t="s">
        <v>357</v>
      </c>
      <c r="E8" s="696"/>
      <c r="F8" s="695" t="s">
        <v>358</v>
      </c>
      <c r="G8" s="696"/>
      <c r="H8" s="695" t="s">
        <v>359</v>
      </c>
      <c r="I8" s="696"/>
      <c r="J8" s="695" t="s">
        <v>360</v>
      </c>
      <c r="K8" s="696"/>
      <c r="L8" s="695" t="s">
        <v>361</v>
      </c>
      <c r="M8" s="696"/>
      <c r="N8" s="695" t="s">
        <v>362</v>
      </c>
      <c r="O8" s="696"/>
      <c r="P8" s="695" t="s">
        <v>363</v>
      </c>
      <c r="Q8" s="696"/>
      <c r="R8" s="695" t="s">
        <v>364</v>
      </c>
      <c r="S8" s="696"/>
      <c r="T8" s="695" t="s">
        <v>365</v>
      </c>
      <c r="U8" s="696"/>
      <c r="V8" s="695" t="s">
        <v>366</v>
      </c>
      <c r="W8" s="696"/>
      <c r="X8" s="695" t="s">
        <v>367</v>
      </c>
      <c r="Y8" s="696"/>
      <c r="Z8" s="703" t="s">
        <v>368</v>
      </c>
      <c r="AB8" t="s">
        <v>369</v>
      </c>
    </row>
    <row r="9" spans="1:33" x14ac:dyDescent="0.25">
      <c r="A9" s="700"/>
      <c r="B9" s="216" t="s">
        <v>370</v>
      </c>
      <c r="C9" s="216" t="s">
        <v>371</v>
      </c>
      <c r="D9" s="216" t="s">
        <v>370</v>
      </c>
      <c r="E9" s="216" t="s">
        <v>371</v>
      </c>
      <c r="F9" s="216" t="s">
        <v>370</v>
      </c>
      <c r="G9" s="216" t="s">
        <v>371</v>
      </c>
      <c r="H9" s="216" t="s">
        <v>370</v>
      </c>
      <c r="I9" s="216" t="s">
        <v>371</v>
      </c>
      <c r="J9" s="216" t="s">
        <v>370</v>
      </c>
      <c r="K9" s="216" t="s">
        <v>371</v>
      </c>
      <c r="L9" s="216" t="s">
        <v>370</v>
      </c>
      <c r="M9" s="216" t="s">
        <v>371</v>
      </c>
      <c r="N9" s="216" t="s">
        <v>370</v>
      </c>
      <c r="O9" s="216" t="s">
        <v>371</v>
      </c>
      <c r="P9" s="216" t="s">
        <v>370</v>
      </c>
      <c r="Q9" s="216" t="s">
        <v>371</v>
      </c>
      <c r="R9" s="216" t="s">
        <v>370</v>
      </c>
      <c r="S9" s="216" t="s">
        <v>371</v>
      </c>
      <c r="T9" s="216" t="s">
        <v>370</v>
      </c>
      <c r="U9" s="216" t="s">
        <v>371</v>
      </c>
      <c r="V9" s="216" t="s">
        <v>370</v>
      </c>
      <c r="W9" s="216" t="s">
        <v>371</v>
      </c>
      <c r="X9" s="216" t="s">
        <v>370</v>
      </c>
      <c r="Y9" s="216" t="s">
        <v>371</v>
      </c>
      <c r="Z9" s="704"/>
      <c r="AB9" s="217"/>
    </row>
    <row r="10" spans="1:33" x14ac:dyDescent="0.25">
      <c r="A10" s="218" t="s">
        <v>287</v>
      </c>
      <c r="B10" s="219">
        <v>10000</v>
      </c>
      <c r="C10" s="220">
        <f>SUM(B10)</f>
        <v>10000</v>
      </c>
      <c r="D10" s="219">
        <v>10000</v>
      </c>
      <c r="E10" s="220">
        <f t="shared" ref="E10:E17" si="0">SUM(C10:D10)</f>
        <v>20000</v>
      </c>
      <c r="F10" s="219">
        <v>10262</v>
      </c>
      <c r="G10" s="220">
        <f t="shared" ref="G10:G17" si="1">SUM(E10:F10)</f>
        <v>30262</v>
      </c>
      <c r="H10" s="219">
        <v>14000</v>
      </c>
      <c r="I10" s="220">
        <f t="shared" ref="I10:I17" si="2">SUM(G10:H10)</f>
        <v>44262</v>
      </c>
      <c r="J10" s="219">
        <v>15000</v>
      </c>
      <c r="K10" s="220">
        <f t="shared" ref="K10:K17" si="3">SUM(I10:J10)</f>
        <v>59262</v>
      </c>
      <c r="L10" s="219">
        <v>15000</v>
      </c>
      <c r="M10" s="220">
        <f t="shared" ref="M10:M17" si="4">SUM(K10:L10)</f>
        <v>74262</v>
      </c>
      <c r="N10" s="219">
        <v>12034</v>
      </c>
      <c r="O10" s="220">
        <f t="shared" ref="O10:O17" si="5">SUM(M10:N10)</f>
        <v>86296</v>
      </c>
      <c r="P10" s="219">
        <v>12558</v>
      </c>
      <c r="Q10" s="220">
        <f t="shared" ref="Q10:Q17" si="6">SUM(O10:P10)</f>
        <v>98854</v>
      </c>
      <c r="R10" s="219">
        <v>12966</v>
      </c>
      <c r="S10" s="220">
        <f t="shared" ref="S10:S17" si="7">SUM(Q10:R10)</f>
        <v>111820</v>
      </c>
      <c r="T10" s="219">
        <v>7000</v>
      </c>
      <c r="U10" s="220">
        <f t="shared" ref="U10:U17" si="8">SUM(S10:T10)</f>
        <v>118820</v>
      </c>
      <c r="V10" s="219">
        <v>9263</v>
      </c>
      <c r="W10" s="220">
        <f t="shared" ref="W10:W17" si="9">SUM(U10:V10)</f>
        <v>128083</v>
      </c>
      <c r="X10" s="219">
        <v>13359</v>
      </c>
      <c r="Y10" s="220">
        <f>SUM(W10:X10)</f>
        <v>141442</v>
      </c>
      <c r="Z10" s="219">
        <f>SUM(B10,D10,F10,H10,J10,L10,N10,P10,R10,T10,V10,X10)</f>
        <v>141442</v>
      </c>
      <c r="AB10" s="42">
        <f>+Összesítő!E118</f>
        <v>141441711</v>
      </c>
      <c r="AC10" s="41"/>
    </row>
    <row r="11" spans="1:33" x14ac:dyDescent="0.25">
      <c r="A11" s="218" t="s">
        <v>413</v>
      </c>
      <c r="B11" s="219">
        <v>1149</v>
      </c>
      <c r="C11" s="220">
        <f t="shared" ref="C11:C17" si="10">SUM(B11)</f>
        <v>1149</v>
      </c>
      <c r="D11" s="219">
        <v>2886</v>
      </c>
      <c r="E11" s="220">
        <f t="shared" si="0"/>
        <v>4035</v>
      </c>
      <c r="F11" s="219">
        <v>7709</v>
      </c>
      <c r="G11" s="220">
        <f t="shared" si="1"/>
        <v>11744</v>
      </c>
      <c r="H11" s="219">
        <v>4000</v>
      </c>
      <c r="I11" s="220">
        <f t="shared" si="2"/>
        <v>15744</v>
      </c>
      <c r="J11" s="221">
        <v>3000</v>
      </c>
      <c r="K11" s="220">
        <f t="shared" si="3"/>
        <v>18744</v>
      </c>
      <c r="L11" s="221">
        <v>2500</v>
      </c>
      <c r="M11" s="220">
        <f>SUM(K11:L11)</f>
        <v>21244</v>
      </c>
      <c r="N11" s="219">
        <v>3052</v>
      </c>
      <c r="O11" s="220">
        <f t="shared" si="5"/>
        <v>24296</v>
      </c>
      <c r="P11" s="221">
        <v>2504</v>
      </c>
      <c r="Q11" s="220">
        <f t="shared" si="6"/>
        <v>26800</v>
      </c>
      <c r="R11" s="219">
        <v>7722</v>
      </c>
      <c r="S11" s="220">
        <f t="shared" si="7"/>
        <v>34522</v>
      </c>
      <c r="T11" s="219">
        <v>3500</v>
      </c>
      <c r="U11" s="220">
        <f t="shared" si="8"/>
        <v>38022</v>
      </c>
      <c r="V11" s="219">
        <v>3592</v>
      </c>
      <c r="W11" s="220">
        <f>SUM(U11:V11)</f>
        <v>41614</v>
      </c>
      <c r="X11" s="219">
        <v>4206</v>
      </c>
      <c r="Y11" s="220">
        <f t="shared" ref="Y11:Y17" si="11">SUM(W11:X11)</f>
        <v>45820</v>
      </c>
      <c r="Z11" s="219">
        <f>SUM(B11,D11,F11,H11,J11,L11,N11,P11,R11,T11,V11,X11)</f>
        <v>45820</v>
      </c>
      <c r="AB11" s="42">
        <f>+Összesítő!E106</f>
        <v>45820275</v>
      </c>
      <c r="AC11" s="41"/>
    </row>
    <row r="12" spans="1:33" x14ac:dyDescent="0.25">
      <c r="A12" s="218" t="s">
        <v>292</v>
      </c>
      <c r="B12" s="219">
        <f>AC12*B51</f>
        <v>42661.68</v>
      </c>
      <c r="C12" s="220">
        <f t="shared" si="10"/>
        <v>42661.68</v>
      </c>
      <c r="D12" s="219">
        <f>AC12*D51</f>
        <v>28441.119999999999</v>
      </c>
      <c r="E12" s="220">
        <f t="shared" si="0"/>
        <v>71102.8</v>
      </c>
      <c r="F12" s="219">
        <f>AC12*F51</f>
        <v>28441.119999999999</v>
      </c>
      <c r="G12" s="220">
        <f t="shared" si="1"/>
        <v>99543.92</v>
      </c>
      <c r="H12" s="219">
        <f>AC12*H51</f>
        <v>28441.119999999999</v>
      </c>
      <c r="I12" s="220">
        <f>SUM(G12:H12)</f>
        <v>127985.04</v>
      </c>
      <c r="J12" s="219">
        <f>AC12*J51</f>
        <v>28441.119999999999</v>
      </c>
      <c r="K12" s="220">
        <f t="shared" si="3"/>
        <v>156426.16</v>
      </c>
      <c r="L12" s="219">
        <f>AC12*L51</f>
        <v>28441.119999999999</v>
      </c>
      <c r="M12" s="220">
        <f t="shared" si="4"/>
        <v>184867.28</v>
      </c>
      <c r="N12" s="219">
        <f>AC12*N51</f>
        <v>28441.119999999999</v>
      </c>
      <c r="O12" s="220">
        <f t="shared" si="5"/>
        <v>213308.4</v>
      </c>
      <c r="P12" s="219">
        <f>AC12*P51</f>
        <v>28441.119999999999</v>
      </c>
      <c r="Q12" s="220">
        <f t="shared" si="6"/>
        <v>241749.52</v>
      </c>
      <c r="R12" s="219">
        <f>AC12*R51</f>
        <v>28441.119999999999</v>
      </c>
      <c r="S12" s="220">
        <f>SUM(Q12:R12)</f>
        <v>270190.64</v>
      </c>
      <c r="T12" s="219">
        <f>AC12*T51</f>
        <v>28441.119999999999</v>
      </c>
      <c r="U12" s="220">
        <f t="shared" si="8"/>
        <v>298631.76</v>
      </c>
      <c r="V12" s="219">
        <f>AC12*V51</f>
        <v>28441.119999999999</v>
      </c>
      <c r="W12" s="220">
        <f t="shared" si="9"/>
        <v>327072.88</v>
      </c>
      <c r="X12" s="219">
        <f>AC12*X51</f>
        <v>28441.119999999999</v>
      </c>
      <c r="Y12" s="220">
        <f t="shared" si="11"/>
        <v>355514</v>
      </c>
      <c r="Z12" s="219">
        <f t="shared" ref="Z12:Z18" si="12">SUM(B12,D12,F12,H12,J12,L12,N12,P12,R12,T12,V12,X12)</f>
        <v>355514</v>
      </c>
      <c r="AB12" s="42">
        <f>+Összesítő!E91</f>
        <v>355514406</v>
      </c>
      <c r="AC12" s="41">
        <v>355514</v>
      </c>
    </row>
    <row r="13" spans="1:33" x14ac:dyDescent="0.25">
      <c r="A13" s="218" t="s">
        <v>372</v>
      </c>
      <c r="B13" s="219">
        <v>3701</v>
      </c>
      <c r="C13" s="220">
        <f t="shared" si="10"/>
        <v>3701</v>
      </c>
      <c r="D13" s="219">
        <v>6121</v>
      </c>
      <c r="E13" s="220">
        <f t="shared" si="0"/>
        <v>9822</v>
      </c>
      <c r="F13" s="219">
        <v>6689</v>
      </c>
      <c r="G13" s="220">
        <f t="shared" si="1"/>
        <v>16511</v>
      </c>
      <c r="H13" s="219">
        <v>7091</v>
      </c>
      <c r="I13" s="220">
        <f t="shared" si="2"/>
        <v>23602</v>
      </c>
      <c r="J13" s="219">
        <v>7689</v>
      </c>
      <c r="K13" s="220">
        <f t="shared" si="3"/>
        <v>31291</v>
      </c>
      <c r="L13" s="219">
        <v>7689</v>
      </c>
      <c r="M13" s="220">
        <f t="shared" si="4"/>
        <v>38980</v>
      </c>
      <c r="N13" s="219">
        <v>7701</v>
      </c>
      <c r="O13" s="220">
        <f t="shared" si="5"/>
        <v>46681</v>
      </c>
      <c r="P13" s="219">
        <v>7281</v>
      </c>
      <c r="Q13" s="220">
        <f t="shared" si="6"/>
        <v>53962</v>
      </c>
      <c r="R13" s="219">
        <v>6897</v>
      </c>
      <c r="S13" s="220">
        <f t="shared" si="7"/>
        <v>60859</v>
      </c>
      <c r="T13" s="219">
        <v>7200</v>
      </c>
      <c r="U13" s="220">
        <f t="shared" si="8"/>
        <v>68059</v>
      </c>
      <c r="V13" s="219">
        <v>7281</v>
      </c>
      <c r="W13" s="220">
        <f t="shared" si="9"/>
        <v>75340</v>
      </c>
      <c r="X13" s="219">
        <v>7441</v>
      </c>
      <c r="Y13" s="220">
        <f t="shared" si="11"/>
        <v>82781</v>
      </c>
      <c r="Z13" s="219">
        <f t="shared" si="12"/>
        <v>82781</v>
      </c>
      <c r="AB13" s="42">
        <f>+Összesítő!E92</f>
        <v>82780524</v>
      </c>
      <c r="AC13" s="41"/>
      <c r="AD13" s="42">
        <v>0</v>
      </c>
      <c r="AE13" s="42"/>
      <c r="AG13" s="41"/>
    </row>
    <row r="14" spans="1:33" x14ac:dyDescent="0.25">
      <c r="A14" s="218" t="s">
        <v>417</v>
      </c>
      <c r="B14" s="219"/>
      <c r="C14" s="220">
        <f t="shared" si="10"/>
        <v>0</v>
      </c>
      <c r="D14" s="219"/>
      <c r="E14" s="220">
        <f t="shared" si="0"/>
        <v>0</v>
      </c>
      <c r="F14" s="219">
        <v>0</v>
      </c>
      <c r="G14" s="220">
        <f t="shared" si="1"/>
        <v>0</v>
      </c>
      <c r="H14" s="219"/>
      <c r="I14" s="220">
        <f t="shared" si="2"/>
        <v>0</v>
      </c>
      <c r="J14" s="219"/>
      <c r="K14" s="220">
        <f t="shared" si="3"/>
        <v>0</v>
      </c>
      <c r="L14" s="219">
        <v>0</v>
      </c>
      <c r="M14" s="220">
        <f t="shared" si="4"/>
        <v>0</v>
      </c>
      <c r="N14" s="219"/>
      <c r="O14" s="220">
        <f t="shared" si="5"/>
        <v>0</v>
      </c>
      <c r="P14" s="219"/>
      <c r="Q14" s="220">
        <f t="shared" si="6"/>
        <v>0</v>
      </c>
      <c r="R14" s="219">
        <v>7000</v>
      </c>
      <c r="S14" s="220">
        <f t="shared" si="7"/>
        <v>7000</v>
      </c>
      <c r="T14" s="219">
        <v>7000</v>
      </c>
      <c r="U14" s="220">
        <f t="shared" si="8"/>
        <v>14000</v>
      </c>
      <c r="V14" s="219">
        <v>2000</v>
      </c>
      <c r="W14" s="220">
        <f t="shared" si="9"/>
        <v>16000</v>
      </c>
      <c r="X14" s="219">
        <v>3630</v>
      </c>
      <c r="Y14" s="220">
        <f t="shared" si="11"/>
        <v>19630</v>
      </c>
      <c r="Z14" s="219">
        <f>SUM(B14,D14,F14,H14,J14,L14,N14,P14,R14,T14,V14,X14)</f>
        <v>19630</v>
      </c>
      <c r="AB14" s="42">
        <f>+Összesítő!E128+Összesítő!E97</f>
        <v>19630000</v>
      </c>
      <c r="AC14" s="41"/>
    </row>
    <row r="15" spans="1:33" x14ac:dyDescent="0.25">
      <c r="A15" s="218" t="s">
        <v>373</v>
      </c>
      <c r="B15" s="219">
        <v>30000</v>
      </c>
      <c r="C15" s="220">
        <f t="shared" si="10"/>
        <v>30000</v>
      </c>
      <c r="D15" s="219">
        <v>30000</v>
      </c>
      <c r="E15" s="220">
        <f t="shared" si="0"/>
        <v>60000</v>
      </c>
      <c r="F15" s="219">
        <v>30000</v>
      </c>
      <c r="G15" s="220">
        <f t="shared" si="1"/>
        <v>90000</v>
      </c>
      <c r="H15" s="219">
        <v>30000</v>
      </c>
      <c r="I15" s="220">
        <f t="shared" si="2"/>
        <v>120000</v>
      </c>
      <c r="J15" s="219">
        <v>30000</v>
      </c>
      <c r="K15" s="220">
        <f t="shared" si="3"/>
        <v>150000</v>
      </c>
      <c r="L15" s="219">
        <v>30000</v>
      </c>
      <c r="M15" s="220">
        <f t="shared" si="4"/>
        <v>180000</v>
      </c>
      <c r="N15" s="219">
        <v>15000</v>
      </c>
      <c r="O15" s="220">
        <f t="shared" si="5"/>
        <v>195000</v>
      </c>
      <c r="P15" s="219">
        <v>25000</v>
      </c>
      <c r="Q15" s="220">
        <f t="shared" si="6"/>
        <v>220000</v>
      </c>
      <c r="R15" s="219">
        <v>10000</v>
      </c>
      <c r="S15" s="220">
        <f t="shared" si="7"/>
        <v>230000</v>
      </c>
      <c r="T15" s="219">
        <v>0</v>
      </c>
      <c r="U15" s="220">
        <f t="shared" si="8"/>
        <v>230000</v>
      </c>
      <c r="V15" s="219">
        <v>0</v>
      </c>
      <c r="W15" s="220">
        <f t="shared" si="9"/>
        <v>230000</v>
      </c>
      <c r="X15" s="219"/>
      <c r="Y15" s="220">
        <f t="shared" si="11"/>
        <v>230000</v>
      </c>
      <c r="Z15" s="219">
        <f t="shared" si="12"/>
        <v>230000</v>
      </c>
      <c r="AB15" s="42">
        <f>+Összesítő!E131</f>
        <v>230000000</v>
      </c>
      <c r="AC15" s="41"/>
    </row>
    <row r="16" spans="1:33" ht="24" x14ac:dyDescent="0.25">
      <c r="A16" s="222" t="s">
        <v>415</v>
      </c>
      <c r="B16" s="219">
        <v>0</v>
      </c>
      <c r="C16" s="220">
        <f t="shared" si="10"/>
        <v>0</v>
      </c>
      <c r="D16" s="219">
        <v>0</v>
      </c>
      <c r="E16" s="219">
        <f t="shared" si="0"/>
        <v>0</v>
      </c>
      <c r="F16" s="219">
        <v>0</v>
      </c>
      <c r="G16" s="219">
        <f t="shared" si="1"/>
        <v>0</v>
      </c>
      <c r="H16" s="219">
        <v>0</v>
      </c>
      <c r="I16" s="219">
        <f t="shared" si="2"/>
        <v>0</v>
      </c>
      <c r="J16" s="219">
        <v>0</v>
      </c>
      <c r="K16" s="219">
        <f t="shared" si="3"/>
        <v>0</v>
      </c>
      <c r="L16" s="219">
        <v>0</v>
      </c>
      <c r="M16" s="219">
        <f t="shared" si="4"/>
        <v>0</v>
      </c>
      <c r="N16" s="219">
        <v>0</v>
      </c>
      <c r="O16" s="219">
        <f t="shared" si="5"/>
        <v>0</v>
      </c>
      <c r="P16" s="219">
        <v>0</v>
      </c>
      <c r="Q16" s="219">
        <f t="shared" si="6"/>
        <v>0</v>
      </c>
      <c r="R16" s="219">
        <v>0</v>
      </c>
      <c r="S16" s="219">
        <f t="shared" si="7"/>
        <v>0</v>
      </c>
      <c r="T16" s="219">
        <v>0</v>
      </c>
      <c r="U16" s="219">
        <f t="shared" si="8"/>
        <v>0</v>
      </c>
      <c r="V16" s="219">
        <v>0</v>
      </c>
      <c r="W16" s="219">
        <f t="shared" si="9"/>
        <v>0</v>
      </c>
      <c r="X16" s="219">
        <v>0</v>
      </c>
      <c r="Y16" s="219">
        <f t="shared" si="11"/>
        <v>0</v>
      </c>
      <c r="Z16" s="219">
        <f>SUM(B16,D16,F16,H16,J16,L16,N16,P16,R16,T16,V16,X16)</f>
        <v>0</v>
      </c>
      <c r="AB16" s="42"/>
      <c r="AC16" s="41"/>
    </row>
    <row r="17" spans="1:29" ht="15.75" thickBot="1" x14ac:dyDescent="0.3">
      <c r="A17" s="223" t="s">
        <v>374</v>
      </c>
      <c r="B17" s="224">
        <f>AC17/12</f>
        <v>0</v>
      </c>
      <c r="C17" s="224">
        <f t="shared" si="10"/>
        <v>0</v>
      </c>
      <c r="D17" s="224">
        <v>0</v>
      </c>
      <c r="E17" s="224">
        <f t="shared" si="0"/>
        <v>0</v>
      </c>
      <c r="F17" s="224">
        <f>AC17/12</f>
        <v>0</v>
      </c>
      <c r="G17" s="224">
        <f t="shared" si="1"/>
        <v>0</v>
      </c>
      <c r="H17" s="224">
        <f>AC17/12</f>
        <v>0</v>
      </c>
      <c r="I17" s="224">
        <f t="shared" si="2"/>
        <v>0</v>
      </c>
      <c r="J17" s="224">
        <f>AC17/12</f>
        <v>0</v>
      </c>
      <c r="K17" s="224">
        <f t="shared" si="3"/>
        <v>0</v>
      </c>
      <c r="L17" s="224">
        <f>AC17/12</f>
        <v>0</v>
      </c>
      <c r="M17" s="224">
        <f t="shared" si="4"/>
        <v>0</v>
      </c>
      <c r="N17" s="224">
        <f>AC17/12</f>
        <v>0</v>
      </c>
      <c r="O17" s="224">
        <f t="shared" si="5"/>
        <v>0</v>
      </c>
      <c r="P17" s="224">
        <f>AC17/12</f>
        <v>0</v>
      </c>
      <c r="Q17" s="224">
        <f t="shared" si="6"/>
        <v>0</v>
      </c>
      <c r="R17" s="224">
        <f>AC17/12</f>
        <v>0</v>
      </c>
      <c r="S17" s="224">
        <f t="shared" si="7"/>
        <v>0</v>
      </c>
      <c r="T17" s="224">
        <f>AC17/12</f>
        <v>0</v>
      </c>
      <c r="U17" s="224">
        <f t="shared" si="8"/>
        <v>0</v>
      </c>
      <c r="V17" s="225">
        <f>AC17/12</f>
        <v>0</v>
      </c>
      <c r="W17" s="224">
        <f t="shared" si="9"/>
        <v>0</v>
      </c>
      <c r="X17" s="225">
        <v>13886</v>
      </c>
      <c r="Y17" s="224">
        <f t="shared" si="11"/>
        <v>13886</v>
      </c>
      <c r="Z17" s="224">
        <f t="shared" si="12"/>
        <v>13886</v>
      </c>
      <c r="AB17" s="42">
        <f>+Összesítő!E133</f>
        <v>13885655</v>
      </c>
      <c r="AC17" s="41"/>
    </row>
    <row r="18" spans="1:29" ht="15.75" thickTop="1" x14ac:dyDescent="0.25">
      <c r="A18" s="358"/>
      <c r="B18" s="226">
        <f t="shared" ref="B18:Y18" si="13">SUM(B10:B17)</f>
        <v>87511.679999999993</v>
      </c>
      <c r="C18" s="226">
        <f t="shared" si="13"/>
        <v>87511.679999999993</v>
      </c>
      <c r="D18" s="226">
        <f t="shared" si="13"/>
        <v>77448.12</v>
      </c>
      <c r="E18" s="226">
        <f t="shared" si="13"/>
        <v>164959.79999999999</v>
      </c>
      <c r="F18" s="226">
        <f t="shared" si="13"/>
        <v>83101.119999999995</v>
      </c>
      <c r="G18" s="226">
        <f t="shared" si="13"/>
        <v>248060.91999999998</v>
      </c>
      <c r="H18" s="226">
        <f t="shared" si="13"/>
        <v>83532.12</v>
      </c>
      <c r="I18" s="226">
        <f t="shared" si="13"/>
        <v>331593.03999999998</v>
      </c>
      <c r="J18" s="226">
        <f t="shared" si="13"/>
        <v>84130.12</v>
      </c>
      <c r="K18" s="226">
        <f t="shared" si="13"/>
        <v>415723.16000000003</v>
      </c>
      <c r="L18" s="226">
        <f t="shared" si="13"/>
        <v>83630.12</v>
      </c>
      <c r="M18" s="226">
        <f t="shared" si="13"/>
        <v>499353.28</v>
      </c>
      <c r="N18" s="226">
        <f t="shared" si="13"/>
        <v>66228.12</v>
      </c>
      <c r="O18" s="226">
        <f t="shared" si="13"/>
        <v>565581.4</v>
      </c>
      <c r="P18" s="226">
        <f t="shared" si="13"/>
        <v>75784.12</v>
      </c>
      <c r="Q18" s="226">
        <f t="shared" si="13"/>
        <v>641365.52</v>
      </c>
      <c r="R18" s="226">
        <f t="shared" si="13"/>
        <v>73026.12</v>
      </c>
      <c r="S18" s="226">
        <f t="shared" si="13"/>
        <v>714391.64</v>
      </c>
      <c r="T18" s="226">
        <f t="shared" si="13"/>
        <v>53141.119999999995</v>
      </c>
      <c r="U18" s="226">
        <f t="shared" si="13"/>
        <v>767532.76</v>
      </c>
      <c r="V18" s="227">
        <f t="shared" si="13"/>
        <v>50577.119999999995</v>
      </c>
      <c r="W18" s="226">
        <f t="shared" si="13"/>
        <v>818109.88</v>
      </c>
      <c r="X18" s="227">
        <f t="shared" si="13"/>
        <v>70963.12</v>
      </c>
      <c r="Y18" s="226">
        <f t="shared" si="13"/>
        <v>889073</v>
      </c>
      <c r="Z18" s="228">
        <f t="shared" si="12"/>
        <v>889072.99999999988</v>
      </c>
      <c r="AB18" s="42">
        <f>SUM(AB10:AB17)</f>
        <v>889072571</v>
      </c>
      <c r="AC18" s="41"/>
    </row>
    <row r="19" spans="1:29" x14ac:dyDescent="0.25">
      <c r="A19" s="229" t="s">
        <v>297</v>
      </c>
      <c r="B19" s="219">
        <v>0</v>
      </c>
      <c r="C19" s="220">
        <f>SUM(A19:B19)</f>
        <v>0</v>
      </c>
      <c r="D19" s="438">
        <v>0</v>
      </c>
      <c r="E19" s="220">
        <f>SUM(C19:D19)</f>
        <v>0</v>
      </c>
      <c r="F19" s="219">
        <v>0</v>
      </c>
      <c r="G19" s="220">
        <f>SUM(E19:F19)</f>
        <v>0</v>
      </c>
      <c r="H19" s="219">
        <v>0</v>
      </c>
      <c r="I19" s="220">
        <f>SUM(G19:H19)</f>
        <v>0</v>
      </c>
      <c r="J19" s="219">
        <v>27280</v>
      </c>
      <c r="K19" s="220">
        <f>SUM(I19:J19)</f>
        <v>27280</v>
      </c>
      <c r="L19" s="219">
        <v>1600</v>
      </c>
      <c r="M19" s="220">
        <f>SUM(K19:L19)</f>
        <v>28880</v>
      </c>
      <c r="N19" s="219">
        <v>415</v>
      </c>
      <c r="O19" s="220">
        <f>SUM(M19:N19)</f>
        <v>29295</v>
      </c>
      <c r="P19" s="219">
        <v>65</v>
      </c>
      <c r="Q19" s="220">
        <f>SUM(O19:P19)</f>
        <v>29360</v>
      </c>
      <c r="R19" s="219">
        <v>0</v>
      </c>
      <c r="S19" s="220">
        <f>SUM(Q19:R19)</f>
        <v>29360</v>
      </c>
      <c r="T19" s="219">
        <v>0</v>
      </c>
      <c r="U19" s="220">
        <f>SUM(S19:T19)</f>
        <v>29360</v>
      </c>
      <c r="V19" s="219">
        <v>0</v>
      </c>
      <c r="W19" s="220">
        <f>SUM(U19:V19)</f>
        <v>29360</v>
      </c>
      <c r="X19" s="219">
        <v>0</v>
      </c>
      <c r="Y19" s="220">
        <f>SUM(W19:X19)</f>
        <v>29360</v>
      </c>
      <c r="Z19" s="219">
        <f>SUM(B19,D19,F19,H19,J19,L19,N19,P19,R19,T19,V19,X19)</f>
        <v>29360</v>
      </c>
      <c r="AB19" s="42">
        <f>+Összesítő!E124</f>
        <v>29360000</v>
      </c>
      <c r="AC19" s="41"/>
    </row>
    <row r="20" spans="1:29" ht="15.75" thickBot="1" x14ac:dyDescent="0.3">
      <c r="A20" s="230" t="s">
        <v>375</v>
      </c>
      <c r="B20" s="224">
        <v>9294</v>
      </c>
      <c r="C20" s="224"/>
      <c r="D20" s="439"/>
      <c r="E20" s="224">
        <f>SUM(C20:D20)</f>
        <v>0</v>
      </c>
      <c r="F20" s="224"/>
      <c r="G20" s="224">
        <f>SUM(E20:F20)</f>
        <v>0</v>
      </c>
      <c r="H20" s="224">
        <v>0</v>
      </c>
      <c r="I20" s="224">
        <f>SUM(G20:H20)</f>
        <v>0</v>
      </c>
      <c r="J20" s="224"/>
      <c r="K20" s="224">
        <f>SUM(I20:J20)</f>
        <v>0</v>
      </c>
      <c r="L20" s="224"/>
      <c r="M20" s="224">
        <f>SUM(K20:L20)</f>
        <v>0</v>
      </c>
      <c r="N20" s="224"/>
      <c r="O20" s="224">
        <f>SUM(M20:N20)</f>
        <v>0</v>
      </c>
      <c r="P20" s="224"/>
      <c r="Q20" s="224">
        <f>SUM(O20:P20)</f>
        <v>0</v>
      </c>
      <c r="R20" s="224"/>
      <c r="S20" s="224">
        <f>SUM(Q20:R20)</f>
        <v>0</v>
      </c>
      <c r="T20" s="224"/>
      <c r="U20" s="224">
        <f>SUM(S20:T20)</f>
        <v>0</v>
      </c>
      <c r="V20" s="224"/>
      <c r="W20" s="224">
        <f>SUM(U20:V20)</f>
        <v>0</v>
      </c>
      <c r="X20" s="224"/>
      <c r="Y20" s="224">
        <f>SUM(W20:X20)</f>
        <v>0</v>
      </c>
      <c r="Z20" s="224">
        <f>SUM(B20,D20,F20,H20,J20,L20,N20,P20,R20,T20,V20,X20)</f>
        <v>9294</v>
      </c>
      <c r="AB20" s="42">
        <f>+Összesítő!E132</f>
        <v>9294440</v>
      </c>
      <c r="AC20" s="41"/>
    </row>
    <row r="21" spans="1:29" ht="16.5" thickTop="1" thickBot="1" x14ac:dyDescent="0.3">
      <c r="A21" s="230" t="s">
        <v>376</v>
      </c>
      <c r="B21" s="224"/>
      <c r="C21" s="224"/>
      <c r="D21" s="439"/>
      <c r="E21" s="224">
        <f>SUM(C21:D21)</f>
        <v>0</v>
      </c>
      <c r="F21" s="224"/>
      <c r="G21" s="224">
        <f>SUM(E21:F21)</f>
        <v>0</v>
      </c>
      <c r="H21" s="224">
        <f>AC21</f>
        <v>0</v>
      </c>
      <c r="I21" s="224">
        <f>SUM(G21:H21)</f>
        <v>0</v>
      </c>
      <c r="J21" s="224"/>
      <c r="K21" s="224">
        <f>SUM(I21:J21)</f>
        <v>0</v>
      </c>
      <c r="L21" s="224"/>
      <c r="M21" s="224">
        <f>SUM(K21:L21)</f>
        <v>0</v>
      </c>
      <c r="N21" s="224"/>
      <c r="O21" s="224">
        <f>SUM(M21:N21)</f>
        <v>0</v>
      </c>
      <c r="P21" s="224"/>
      <c r="Q21" s="224">
        <f>SUM(O21:P21)</f>
        <v>0</v>
      </c>
      <c r="R21" s="224"/>
      <c r="S21" s="224">
        <f>SUM(Q21:R21)</f>
        <v>0</v>
      </c>
      <c r="T21" s="224"/>
      <c r="U21" s="224">
        <f>SUM(S21:T21)</f>
        <v>0</v>
      </c>
      <c r="V21" s="224"/>
      <c r="W21" s="224">
        <f>SUM(U21:V21)</f>
        <v>0</v>
      </c>
      <c r="X21" s="224"/>
      <c r="Y21" s="224">
        <f>SUM(W21:X21)</f>
        <v>0</v>
      </c>
      <c r="Z21" s="224">
        <f>SUM(B21,D21,F21,H21,J21,L21,N21,P21,R21,T21,V21,X21)</f>
        <v>0</v>
      </c>
      <c r="AB21" s="231"/>
      <c r="AC21" s="41"/>
    </row>
    <row r="22" spans="1:29" ht="16.5" thickTop="1" thickBot="1" x14ac:dyDescent="0.3">
      <c r="A22" s="356" t="s">
        <v>377</v>
      </c>
      <c r="B22" s="232">
        <f>SUM(B21)</f>
        <v>0</v>
      </c>
      <c r="C22" s="232">
        <f>SUM(C21)</f>
        <v>0</v>
      </c>
      <c r="D22" s="440">
        <f t="shared" ref="D22:Y22" si="14">SUM(D19:D21)</f>
        <v>0</v>
      </c>
      <c r="E22" s="232">
        <f t="shared" si="14"/>
        <v>0</v>
      </c>
      <c r="F22" s="232">
        <f t="shared" si="14"/>
        <v>0</v>
      </c>
      <c r="G22" s="232">
        <f t="shared" si="14"/>
        <v>0</v>
      </c>
      <c r="H22" s="232">
        <f t="shared" si="14"/>
        <v>0</v>
      </c>
      <c r="I22" s="232">
        <f t="shared" si="14"/>
        <v>0</v>
      </c>
      <c r="J22" s="232">
        <f t="shared" si="14"/>
        <v>27280</v>
      </c>
      <c r="K22" s="232">
        <f t="shared" si="14"/>
        <v>27280</v>
      </c>
      <c r="L22" s="232">
        <f t="shared" si="14"/>
        <v>1600</v>
      </c>
      <c r="M22" s="232">
        <f t="shared" si="14"/>
        <v>28880</v>
      </c>
      <c r="N22" s="232">
        <f t="shared" si="14"/>
        <v>415</v>
      </c>
      <c r="O22" s="232">
        <f t="shared" si="14"/>
        <v>29295</v>
      </c>
      <c r="P22" s="232">
        <f t="shared" si="14"/>
        <v>65</v>
      </c>
      <c r="Q22" s="232">
        <f t="shared" si="14"/>
        <v>29360</v>
      </c>
      <c r="R22" s="232">
        <f t="shared" si="14"/>
        <v>0</v>
      </c>
      <c r="S22" s="232">
        <f t="shared" si="14"/>
        <v>29360</v>
      </c>
      <c r="T22" s="232">
        <f t="shared" si="14"/>
        <v>0</v>
      </c>
      <c r="U22" s="232">
        <f t="shared" si="14"/>
        <v>29360</v>
      </c>
      <c r="V22" s="232">
        <f t="shared" si="14"/>
        <v>0</v>
      </c>
      <c r="W22" s="232">
        <f t="shared" si="14"/>
        <v>29360</v>
      </c>
      <c r="X22" s="232">
        <f t="shared" si="14"/>
        <v>0</v>
      </c>
      <c r="Y22" s="232">
        <f t="shared" si="14"/>
        <v>29360</v>
      </c>
      <c r="Z22" s="233">
        <f>SUM(B22,D22,F22,H22,J22,L22,N22,P22,R22,T22,V22,X22)</f>
        <v>29360</v>
      </c>
      <c r="AB22" s="42"/>
      <c r="AC22" s="41"/>
    </row>
    <row r="23" spans="1:29" ht="15.75" thickBot="1" x14ac:dyDescent="0.3">
      <c r="A23" s="354" t="s">
        <v>309</v>
      </c>
      <c r="B23" s="234">
        <f t="shared" ref="B23:X23" si="15">SUM(B18:B21)</f>
        <v>96805.68</v>
      </c>
      <c r="C23" s="234">
        <f t="shared" si="15"/>
        <v>87511.679999999993</v>
      </c>
      <c r="D23" s="441">
        <f t="shared" si="15"/>
        <v>77448.12</v>
      </c>
      <c r="E23" s="234">
        <f t="shared" si="15"/>
        <v>164959.79999999999</v>
      </c>
      <c r="F23" s="234">
        <f t="shared" si="15"/>
        <v>83101.119999999995</v>
      </c>
      <c r="G23" s="234">
        <f t="shared" si="15"/>
        <v>248060.91999999998</v>
      </c>
      <c r="H23" s="234">
        <f t="shared" si="15"/>
        <v>83532.12</v>
      </c>
      <c r="I23" s="234">
        <f t="shared" si="15"/>
        <v>331593.03999999998</v>
      </c>
      <c r="J23" s="234">
        <f t="shared" si="15"/>
        <v>111410.12</v>
      </c>
      <c r="K23" s="234">
        <f t="shared" si="15"/>
        <v>443003.16000000003</v>
      </c>
      <c r="L23" s="234">
        <f t="shared" si="15"/>
        <v>85230.12</v>
      </c>
      <c r="M23" s="234">
        <f t="shared" si="15"/>
        <v>528233.28</v>
      </c>
      <c r="N23" s="234">
        <f t="shared" si="15"/>
        <v>66643.12</v>
      </c>
      <c r="O23" s="234">
        <f t="shared" si="15"/>
        <v>594876.4</v>
      </c>
      <c r="P23" s="234">
        <f t="shared" si="15"/>
        <v>75849.119999999995</v>
      </c>
      <c r="Q23" s="234">
        <f t="shared" si="15"/>
        <v>670725.52</v>
      </c>
      <c r="R23" s="234">
        <f t="shared" si="15"/>
        <v>73026.12</v>
      </c>
      <c r="S23" s="234">
        <f t="shared" si="15"/>
        <v>743751.64</v>
      </c>
      <c r="T23" s="234">
        <f t="shared" si="15"/>
        <v>53141.119999999995</v>
      </c>
      <c r="U23" s="234">
        <f t="shared" si="15"/>
        <v>796892.76</v>
      </c>
      <c r="V23" s="234">
        <f t="shared" si="15"/>
        <v>50577.119999999995</v>
      </c>
      <c r="W23" s="234">
        <f t="shared" si="15"/>
        <v>847469.88</v>
      </c>
      <c r="X23" s="234">
        <f t="shared" si="15"/>
        <v>70963.12</v>
      </c>
      <c r="Y23" s="234">
        <f>SUM(Y18:Y21)</f>
        <v>918433</v>
      </c>
      <c r="Z23" s="442">
        <f>SUM(B23,D23,F23,H23,J23,L23,N23,P23,R23,T23,V23,X23)</f>
        <v>927727</v>
      </c>
      <c r="AB23" s="42">
        <f>SUM(AB10:AB17,AB19:AB21)</f>
        <v>927727011</v>
      </c>
      <c r="AC23" s="41"/>
    </row>
    <row r="24" spans="1:29" x14ac:dyDescent="0.25">
      <c r="A24" s="193"/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4"/>
      <c r="Y24" s="444"/>
      <c r="Z24" s="445"/>
    </row>
    <row r="25" spans="1:29" ht="15.75" x14ac:dyDescent="0.25">
      <c r="A25" s="213" t="s">
        <v>378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4"/>
      <c r="Y25" s="707" t="s">
        <v>242</v>
      </c>
      <c r="Z25" s="708"/>
    </row>
    <row r="26" spans="1:29" x14ac:dyDescent="0.25">
      <c r="A26" s="699"/>
      <c r="B26" s="701" t="s">
        <v>356</v>
      </c>
      <c r="C26" s="702"/>
      <c r="D26" s="701" t="s">
        <v>357</v>
      </c>
      <c r="E26" s="702"/>
      <c r="F26" s="701" t="s">
        <v>358</v>
      </c>
      <c r="G26" s="702"/>
      <c r="H26" s="701" t="s">
        <v>359</v>
      </c>
      <c r="I26" s="702"/>
      <c r="J26" s="701" t="s">
        <v>360</v>
      </c>
      <c r="K26" s="702"/>
      <c r="L26" s="701" t="s">
        <v>361</v>
      </c>
      <c r="M26" s="702"/>
      <c r="N26" s="701" t="s">
        <v>362</v>
      </c>
      <c r="O26" s="702"/>
      <c r="P26" s="701" t="s">
        <v>363</v>
      </c>
      <c r="Q26" s="702"/>
      <c r="R26" s="701" t="s">
        <v>364</v>
      </c>
      <c r="S26" s="702"/>
      <c r="T26" s="701" t="s">
        <v>365</v>
      </c>
      <c r="U26" s="702"/>
      <c r="V26" s="701" t="s">
        <v>366</v>
      </c>
      <c r="W26" s="702"/>
      <c r="X26" s="701" t="s">
        <v>367</v>
      </c>
      <c r="Y26" s="702"/>
      <c r="Z26" s="705" t="s">
        <v>368</v>
      </c>
      <c r="AB26" s="217"/>
    </row>
    <row r="27" spans="1:29" x14ac:dyDescent="0.25">
      <c r="A27" s="700"/>
      <c r="B27" s="221" t="s">
        <v>370</v>
      </c>
      <c r="C27" s="221" t="s">
        <v>371</v>
      </c>
      <c r="D27" s="221" t="s">
        <v>370</v>
      </c>
      <c r="E27" s="221" t="s">
        <v>371</v>
      </c>
      <c r="F27" s="221" t="s">
        <v>370</v>
      </c>
      <c r="G27" s="221" t="s">
        <v>371</v>
      </c>
      <c r="H27" s="221" t="s">
        <v>370</v>
      </c>
      <c r="I27" s="221" t="s">
        <v>371</v>
      </c>
      <c r="J27" s="221" t="s">
        <v>370</v>
      </c>
      <c r="K27" s="221" t="s">
        <v>371</v>
      </c>
      <c r="L27" s="221" t="s">
        <v>370</v>
      </c>
      <c r="M27" s="221" t="s">
        <v>371</v>
      </c>
      <c r="N27" s="221" t="s">
        <v>370</v>
      </c>
      <c r="O27" s="221" t="s">
        <v>371</v>
      </c>
      <c r="P27" s="221" t="s">
        <v>370</v>
      </c>
      <c r="Q27" s="221" t="s">
        <v>371</v>
      </c>
      <c r="R27" s="221" t="s">
        <v>370</v>
      </c>
      <c r="S27" s="221" t="s">
        <v>371</v>
      </c>
      <c r="T27" s="221" t="s">
        <v>370</v>
      </c>
      <c r="U27" s="221" t="s">
        <v>371</v>
      </c>
      <c r="V27" s="221" t="s">
        <v>370</v>
      </c>
      <c r="W27" s="221" t="s">
        <v>371</v>
      </c>
      <c r="X27" s="221" t="s">
        <v>370</v>
      </c>
      <c r="Y27" s="221" t="s">
        <v>371</v>
      </c>
      <c r="Z27" s="706"/>
      <c r="AB27" s="217"/>
    </row>
    <row r="28" spans="1:29" x14ac:dyDescent="0.25">
      <c r="A28" s="218" t="s">
        <v>379</v>
      </c>
      <c r="B28" s="219">
        <v>25407</v>
      </c>
      <c r="C28" s="235">
        <f>SUM(B28)</f>
        <v>25407</v>
      </c>
      <c r="D28" s="219">
        <v>25407</v>
      </c>
      <c r="E28" s="235">
        <f t="shared" ref="E28:E34" si="16">SUM(C28:D28)</f>
        <v>50814</v>
      </c>
      <c r="F28" s="219">
        <v>25407</v>
      </c>
      <c r="G28" s="235">
        <f t="shared" ref="G28:G34" si="17">SUM(E28:F28)</f>
        <v>76221</v>
      </c>
      <c r="H28" s="219">
        <v>25407</v>
      </c>
      <c r="I28" s="235">
        <f t="shared" ref="I28:I34" si="18">SUM(G28:H28)</f>
        <v>101628</v>
      </c>
      <c r="J28" s="219">
        <v>25407</v>
      </c>
      <c r="K28" s="235">
        <f t="shared" ref="K28:K34" si="19">SUM(I28:J28)</f>
        <v>127035</v>
      </c>
      <c r="L28" s="219">
        <v>25407</v>
      </c>
      <c r="M28" s="235">
        <f t="shared" ref="M28:M34" si="20">SUM(K28:L28)</f>
        <v>152442</v>
      </c>
      <c r="N28" s="219">
        <v>25407</v>
      </c>
      <c r="O28" s="235">
        <f t="shared" ref="O28:O34" si="21">SUM(M28:N28)</f>
        <v>177849</v>
      </c>
      <c r="P28" s="219">
        <v>25407</v>
      </c>
      <c r="Q28" s="235">
        <f t="shared" ref="Q28:Q34" si="22">SUM(O28:P28)</f>
        <v>203256</v>
      </c>
      <c r="R28" s="219">
        <v>25407</v>
      </c>
      <c r="S28" s="235">
        <f t="shared" ref="S28:S34" si="23">SUM(Q28:R28)</f>
        <v>228663</v>
      </c>
      <c r="T28" s="219">
        <v>25407</v>
      </c>
      <c r="U28" s="235">
        <f>SUM(S28:T28)</f>
        <v>254070</v>
      </c>
      <c r="V28" s="219">
        <v>25407</v>
      </c>
      <c r="W28" s="235">
        <f>SUM(U28:V28)</f>
        <v>279477</v>
      </c>
      <c r="X28" s="219">
        <v>24508</v>
      </c>
      <c r="Y28" s="235">
        <f>SUM(W28:X28)</f>
        <v>303985</v>
      </c>
      <c r="Z28" s="361">
        <f>SUM(B28,D28,F28,H28,J28,L28,N28,P28,R28,T28,V28,X28)</f>
        <v>303985</v>
      </c>
      <c r="AB28" s="42">
        <f>+Összesítő!E17</f>
        <v>303984737</v>
      </c>
    </row>
    <row r="29" spans="1:29" x14ac:dyDescent="0.25">
      <c r="A29" s="218" t="s">
        <v>380</v>
      </c>
      <c r="B29" s="219">
        <v>4249</v>
      </c>
      <c r="C29" s="235">
        <f t="shared" ref="C29:C37" si="24">SUM(B29)</f>
        <v>4249</v>
      </c>
      <c r="D29" s="219">
        <v>4249</v>
      </c>
      <c r="E29" s="235">
        <f t="shared" si="16"/>
        <v>8498</v>
      </c>
      <c r="F29" s="219">
        <v>4249</v>
      </c>
      <c r="G29" s="235">
        <f t="shared" si="17"/>
        <v>12747</v>
      </c>
      <c r="H29" s="219">
        <v>4249</v>
      </c>
      <c r="I29" s="235">
        <f t="shared" si="18"/>
        <v>16996</v>
      </c>
      <c r="J29" s="219">
        <v>4249</v>
      </c>
      <c r="K29" s="235">
        <f t="shared" si="19"/>
        <v>21245</v>
      </c>
      <c r="L29" s="219">
        <v>4249</v>
      </c>
      <c r="M29" s="235">
        <f t="shared" si="20"/>
        <v>25494</v>
      </c>
      <c r="N29" s="219">
        <v>4249</v>
      </c>
      <c r="O29" s="235">
        <f t="shared" si="21"/>
        <v>29743</v>
      </c>
      <c r="P29" s="219">
        <v>4249</v>
      </c>
      <c r="Q29" s="235">
        <f t="shared" si="22"/>
        <v>33992</v>
      </c>
      <c r="R29" s="219">
        <v>4249</v>
      </c>
      <c r="S29" s="235">
        <f t="shared" si="23"/>
        <v>38241</v>
      </c>
      <c r="T29" s="219">
        <v>4249</v>
      </c>
      <c r="U29" s="235">
        <f t="shared" ref="U29:Y34" si="25">SUM(S29:T29)</f>
        <v>42490</v>
      </c>
      <c r="V29" s="219">
        <v>4249</v>
      </c>
      <c r="W29" s="235">
        <f t="shared" si="25"/>
        <v>46739</v>
      </c>
      <c r="X29" s="219">
        <v>4250</v>
      </c>
      <c r="Y29" s="235">
        <f t="shared" si="25"/>
        <v>50989</v>
      </c>
      <c r="Z29" s="361">
        <f t="shared" ref="Z29:Z42" si="26">SUM(B29,D29,F29,H29,J29,L29,N29,P29,R29,T29,V29,X29)</f>
        <v>50989</v>
      </c>
      <c r="AB29" s="42">
        <f>+Összesítő!E19</f>
        <v>50989438</v>
      </c>
    </row>
    <row r="30" spans="1:29" x14ac:dyDescent="0.25">
      <c r="A30" s="218" t="s">
        <v>381</v>
      </c>
      <c r="B30" s="219">
        <v>23775</v>
      </c>
      <c r="C30" s="235">
        <f t="shared" si="24"/>
        <v>23775</v>
      </c>
      <c r="D30" s="219">
        <v>23775</v>
      </c>
      <c r="E30" s="235">
        <f t="shared" si="16"/>
        <v>47550</v>
      </c>
      <c r="F30" s="219">
        <v>23775</v>
      </c>
      <c r="G30" s="235">
        <f t="shared" si="17"/>
        <v>71325</v>
      </c>
      <c r="H30" s="219">
        <v>23775</v>
      </c>
      <c r="I30" s="235">
        <f t="shared" si="18"/>
        <v>95100</v>
      </c>
      <c r="J30" s="219">
        <v>23775</v>
      </c>
      <c r="K30" s="235">
        <f t="shared" si="19"/>
        <v>118875</v>
      </c>
      <c r="L30" s="219">
        <v>23775</v>
      </c>
      <c r="M30" s="235">
        <f t="shared" si="20"/>
        <v>142650</v>
      </c>
      <c r="N30" s="219">
        <v>23775</v>
      </c>
      <c r="O30" s="235">
        <f t="shared" si="21"/>
        <v>166425</v>
      </c>
      <c r="P30" s="219">
        <v>23775</v>
      </c>
      <c r="Q30" s="235">
        <f t="shared" si="22"/>
        <v>190200</v>
      </c>
      <c r="R30" s="219">
        <v>22775</v>
      </c>
      <c r="S30" s="235">
        <f t="shared" si="23"/>
        <v>212975</v>
      </c>
      <c r="T30" s="219">
        <v>20775</v>
      </c>
      <c r="U30" s="235">
        <f t="shared" si="25"/>
        <v>233750</v>
      </c>
      <c r="V30" s="219">
        <v>20775</v>
      </c>
      <c r="W30" s="235">
        <f t="shared" si="25"/>
        <v>254525</v>
      </c>
      <c r="X30" s="219">
        <v>21171</v>
      </c>
      <c r="Y30" s="235">
        <f t="shared" si="25"/>
        <v>275696</v>
      </c>
      <c r="Z30" s="361">
        <f t="shared" si="26"/>
        <v>275696</v>
      </c>
      <c r="AB30" s="42">
        <f>+Összesítő!E40</f>
        <v>275696191</v>
      </c>
    </row>
    <row r="31" spans="1:29" x14ac:dyDescent="0.25">
      <c r="A31" s="218" t="s">
        <v>315</v>
      </c>
      <c r="B31" s="219">
        <v>6247</v>
      </c>
      <c r="C31" s="235">
        <f t="shared" si="24"/>
        <v>6247</v>
      </c>
      <c r="D31" s="219">
        <v>4247</v>
      </c>
      <c r="E31" s="235">
        <f t="shared" si="16"/>
        <v>10494</v>
      </c>
      <c r="F31" s="219">
        <v>600</v>
      </c>
      <c r="G31" s="235">
        <f t="shared" si="17"/>
        <v>11094</v>
      </c>
      <c r="H31" s="219">
        <v>1795</v>
      </c>
      <c r="I31" s="235">
        <f t="shared" si="18"/>
        <v>12889</v>
      </c>
      <c r="J31" s="219">
        <v>1000</v>
      </c>
      <c r="K31" s="235">
        <f t="shared" si="19"/>
        <v>13889</v>
      </c>
      <c r="L31" s="219">
        <v>1000</v>
      </c>
      <c r="M31" s="235">
        <f t="shared" si="20"/>
        <v>14889</v>
      </c>
      <c r="N31" s="219">
        <v>2000</v>
      </c>
      <c r="O31" s="235">
        <f t="shared" si="21"/>
        <v>16889</v>
      </c>
      <c r="P31" s="219">
        <v>2281</v>
      </c>
      <c r="Q31" s="235">
        <f t="shared" si="22"/>
        <v>19170</v>
      </c>
      <c r="R31" s="219">
        <v>4247</v>
      </c>
      <c r="S31" s="235">
        <f t="shared" si="23"/>
        <v>23417</v>
      </c>
      <c r="T31" s="219">
        <v>2281</v>
      </c>
      <c r="U31" s="235">
        <f t="shared" si="25"/>
        <v>25698</v>
      </c>
      <c r="V31" s="219">
        <v>2408</v>
      </c>
      <c r="W31" s="235">
        <f t="shared" si="25"/>
        <v>28106</v>
      </c>
      <c r="X31" s="219">
        <v>0</v>
      </c>
      <c r="Y31" s="235">
        <f t="shared" si="25"/>
        <v>28106</v>
      </c>
      <c r="Z31" s="361">
        <f t="shared" si="26"/>
        <v>28106</v>
      </c>
      <c r="AB31" s="42">
        <f>+Összesítő!E50+Összesítő!E51+Összesítő!E48</f>
        <v>28106262</v>
      </c>
    </row>
    <row r="32" spans="1:29" x14ac:dyDescent="0.25">
      <c r="A32" s="218" t="s">
        <v>316</v>
      </c>
      <c r="B32" s="219">
        <v>0</v>
      </c>
      <c r="C32" s="235">
        <f t="shared" si="24"/>
        <v>0</v>
      </c>
      <c r="D32" s="219">
        <v>0</v>
      </c>
      <c r="E32" s="235">
        <f t="shared" si="16"/>
        <v>0</v>
      </c>
      <c r="F32" s="219">
        <v>0</v>
      </c>
      <c r="G32" s="235">
        <f t="shared" si="17"/>
        <v>0</v>
      </c>
      <c r="H32" s="219">
        <v>0</v>
      </c>
      <c r="I32" s="235">
        <f t="shared" si="18"/>
        <v>0</v>
      </c>
      <c r="J32" s="219">
        <v>0</v>
      </c>
      <c r="K32" s="235">
        <f t="shared" si="19"/>
        <v>0</v>
      </c>
      <c r="L32" s="219">
        <v>0</v>
      </c>
      <c r="M32" s="235">
        <f t="shared" si="20"/>
        <v>0</v>
      </c>
      <c r="N32" s="219">
        <v>0</v>
      </c>
      <c r="O32" s="235">
        <f t="shared" si="21"/>
        <v>0</v>
      </c>
      <c r="P32" s="219">
        <v>0</v>
      </c>
      <c r="Q32" s="235">
        <f t="shared" si="22"/>
        <v>0</v>
      </c>
      <c r="R32" s="219">
        <v>0</v>
      </c>
      <c r="S32" s="235">
        <f t="shared" si="23"/>
        <v>0</v>
      </c>
      <c r="T32" s="219">
        <v>0</v>
      </c>
      <c r="U32" s="235">
        <f>SUM(S32:T32)</f>
        <v>0</v>
      </c>
      <c r="V32" s="219">
        <v>0</v>
      </c>
      <c r="W32" s="235">
        <f>SUM(U32:V32)</f>
        <v>0</v>
      </c>
      <c r="X32" s="219">
        <v>0</v>
      </c>
      <c r="Y32" s="235">
        <f>SUM(W32:X32)</f>
        <v>0</v>
      </c>
      <c r="Z32" s="361">
        <f>SUM(B32,D32,F32,H32,J32,L32,N32,P32,R32,T32,V32,X32)</f>
        <v>0</v>
      </c>
      <c r="AB32" s="42">
        <v>0</v>
      </c>
    </row>
    <row r="33" spans="1:29" x14ac:dyDescent="0.25">
      <c r="A33" s="218" t="s">
        <v>382</v>
      </c>
      <c r="B33" s="219">
        <v>0</v>
      </c>
      <c r="C33" s="235">
        <f t="shared" si="24"/>
        <v>0</v>
      </c>
      <c r="D33" s="219">
        <v>0</v>
      </c>
      <c r="E33" s="235">
        <f t="shared" si="16"/>
        <v>0</v>
      </c>
      <c r="F33" s="219">
        <v>0</v>
      </c>
      <c r="G33" s="235">
        <f t="shared" si="17"/>
        <v>0</v>
      </c>
      <c r="H33" s="219">
        <v>0</v>
      </c>
      <c r="I33" s="235">
        <f t="shared" si="18"/>
        <v>0</v>
      </c>
      <c r="J33" s="219">
        <v>0</v>
      </c>
      <c r="K33" s="235">
        <f>SUM(I33:J33)</f>
        <v>0</v>
      </c>
      <c r="L33" s="219">
        <v>0</v>
      </c>
      <c r="M33" s="235">
        <f t="shared" si="20"/>
        <v>0</v>
      </c>
      <c r="N33" s="219">
        <v>0</v>
      </c>
      <c r="O33" s="235">
        <f t="shared" si="21"/>
        <v>0</v>
      </c>
      <c r="P33" s="219">
        <v>0</v>
      </c>
      <c r="Q33" s="235">
        <f t="shared" si="22"/>
        <v>0</v>
      </c>
      <c r="R33" s="219">
        <v>200</v>
      </c>
      <c r="S33" s="235">
        <f t="shared" si="23"/>
        <v>200</v>
      </c>
      <c r="T33" s="219">
        <v>200</v>
      </c>
      <c r="U33" s="235">
        <f>SUM(S33:T33)</f>
        <v>400</v>
      </c>
      <c r="V33" s="219">
        <v>1282</v>
      </c>
      <c r="W33" s="235">
        <f t="shared" si="25"/>
        <v>1682</v>
      </c>
      <c r="X33" s="219">
        <v>2460</v>
      </c>
      <c r="Y33" s="235">
        <f>SUM(W33:X33)</f>
        <v>4142</v>
      </c>
      <c r="Z33" s="361">
        <f>SUM(B33,D33,F33,H33,J33,L33,N33,P33,R33,T33,V33,X33)</f>
        <v>4142</v>
      </c>
      <c r="AB33" s="42">
        <f>+Összesítő!E45</f>
        <v>4141708</v>
      </c>
    </row>
    <row r="34" spans="1:29" ht="15.75" thickBot="1" x14ac:dyDescent="0.3">
      <c r="A34" s="223" t="s">
        <v>383</v>
      </c>
      <c r="B34" s="224">
        <v>0</v>
      </c>
      <c r="C34" s="236">
        <f t="shared" si="24"/>
        <v>0</v>
      </c>
      <c r="D34" s="224">
        <v>0</v>
      </c>
      <c r="E34" s="236">
        <f t="shared" si="16"/>
        <v>0</v>
      </c>
      <c r="F34" s="224">
        <v>0</v>
      </c>
      <c r="G34" s="236">
        <f t="shared" si="17"/>
        <v>0</v>
      </c>
      <c r="H34" s="224">
        <v>30000</v>
      </c>
      <c r="I34" s="236">
        <f t="shared" si="18"/>
        <v>30000</v>
      </c>
      <c r="J34" s="224">
        <v>30000</v>
      </c>
      <c r="K34" s="236">
        <f t="shared" si="19"/>
        <v>60000</v>
      </c>
      <c r="L34" s="224">
        <v>30000</v>
      </c>
      <c r="M34" s="236">
        <f t="shared" si="20"/>
        <v>90000</v>
      </c>
      <c r="N34" s="224">
        <v>30000</v>
      </c>
      <c r="O34" s="236">
        <f t="shared" si="21"/>
        <v>120000</v>
      </c>
      <c r="P34" s="224">
        <v>30000</v>
      </c>
      <c r="Q34" s="236">
        <f t="shared" si="22"/>
        <v>150000</v>
      </c>
      <c r="R34" s="224">
        <v>30000</v>
      </c>
      <c r="S34" s="236">
        <f t="shared" si="23"/>
        <v>180000</v>
      </c>
      <c r="T34" s="224">
        <v>4950</v>
      </c>
      <c r="U34" s="236">
        <f t="shared" si="25"/>
        <v>184950</v>
      </c>
      <c r="V34" s="224">
        <v>20000</v>
      </c>
      <c r="W34" s="236">
        <f>SUM(U34:V34)</f>
        <v>204950</v>
      </c>
      <c r="X34" s="224">
        <v>7018</v>
      </c>
      <c r="Y34" s="236">
        <f>SUM(W34:X34)</f>
        <v>211968</v>
      </c>
      <c r="Z34" s="362">
        <f t="shared" si="26"/>
        <v>211968</v>
      </c>
      <c r="AB34" s="42">
        <f>+Összesítő!E78</f>
        <v>211967744</v>
      </c>
    </row>
    <row r="35" spans="1:29" ht="15.75" thickTop="1" x14ac:dyDescent="0.25">
      <c r="A35" s="358"/>
      <c r="B35" s="226">
        <f t="shared" ref="B35:Y35" si="27">SUM(B28:B34)</f>
        <v>59678</v>
      </c>
      <c r="C35" s="226">
        <f t="shared" si="27"/>
        <v>59678</v>
      </c>
      <c r="D35" s="226">
        <f t="shared" si="27"/>
        <v>57678</v>
      </c>
      <c r="E35" s="226">
        <f t="shared" si="27"/>
        <v>117356</v>
      </c>
      <c r="F35" s="226">
        <f t="shared" si="27"/>
        <v>54031</v>
      </c>
      <c r="G35" s="226">
        <f t="shared" si="27"/>
        <v>171387</v>
      </c>
      <c r="H35" s="226">
        <f t="shared" si="27"/>
        <v>85226</v>
      </c>
      <c r="I35" s="226">
        <f t="shared" si="27"/>
        <v>256613</v>
      </c>
      <c r="J35" s="226">
        <f t="shared" si="27"/>
        <v>84431</v>
      </c>
      <c r="K35" s="226">
        <f t="shared" si="27"/>
        <v>341044</v>
      </c>
      <c r="L35" s="226">
        <f t="shared" si="27"/>
        <v>84431</v>
      </c>
      <c r="M35" s="226">
        <f t="shared" si="27"/>
        <v>425475</v>
      </c>
      <c r="N35" s="226">
        <f t="shared" si="27"/>
        <v>85431</v>
      </c>
      <c r="O35" s="226">
        <f t="shared" si="27"/>
        <v>510906</v>
      </c>
      <c r="P35" s="226">
        <f t="shared" si="27"/>
        <v>85712</v>
      </c>
      <c r="Q35" s="226">
        <f t="shared" si="27"/>
        <v>596618</v>
      </c>
      <c r="R35" s="226">
        <f t="shared" si="27"/>
        <v>86878</v>
      </c>
      <c r="S35" s="226">
        <f t="shared" si="27"/>
        <v>683496</v>
      </c>
      <c r="T35" s="226">
        <f t="shared" si="27"/>
        <v>57862</v>
      </c>
      <c r="U35" s="226">
        <f t="shared" si="27"/>
        <v>741358</v>
      </c>
      <c r="V35" s="226">
        <f t="shared" si="27"/>
        <v>74121</v>
      </c>
      <c r="W35" s="226">
        <f t="shared" si="27"/>
        <v>815479</v>
      </c>
      <c r="X35" s="226">
        <f t="shared" si="27"/>
        <v>59407</v>
      </c>
      <c r="Y35" s="226">
        <f t="shared" si="27"/>
        <v>874886</v>
      </c>
      <c r="Z35" s="363">
        <f t="shared" si="26"/>
        <v>874886</v>
      </c>
      <c r="AB35" s="42"/>
    </row>
    <row r="36" spans="1:29" x14ac:dyDescent="0.25">
      <c r="A36" s="218" t="s">
        <v>321</v>
      </c>
      <c r="B36" s="219">
        <v>0</v>
      </c>
      <c r="C36" s="235">
        <f t="shared" si="24"/>
        <v>0</v>
      </c>
      <c r="D36" s="219">
        <v>0</v>
      </c>
      <c r="E36" s="235">
        <f>SUM(C36:D36)</f>
        <v>0</v>
      </c>
      <c r="F36" s="219"/>
      <c r="G36" s="220">
        <f>SUM(E36:F36)</f>
        <v>0</v>
      </c>
      <c r="H36" s="219">
        <v>7641</v>
      </c>
      <c r="I36" s="235">
        <f>SUM(G36:H36)</f>
        <v>7641</v>
      </c>
      <c r="J36" s="219">
        <v>0</v>
      </c>
      <c r="K36" s="235">
        <f>SUM(I36:J36)</f>
        <v>7641</v>
      </c>
      <c r="L36" s="219">
        <v>0</v>
      </c>
      <c r="M36" s="235">
        <f>SUM(K36:L36)</f>
        <v>7641</v>
      </c>
      <c r="N36" s="219">
        <v>0</v>
      </c>
      <c r="O36" s="235">
        <f>SUM(M36:N36)</f>
        <v>7641</v>
      </c>
      <c r="P36" s="219"/>
      <c r="Q36" s="235">
        <f>SUM(O36:P36)</f>
        <v>7641</v>
      </c>
      <c r="R36" s="219"/>
      <c r="S36" s="235">
        <f>SUM(Q36:R36)</f>
        <v>7641</v>
      </c>
      <c r="T36" s="219">
        <v>0</v>
      </c>
      <c r="U36" s="235">
        <f>SUM(S36:T36)</f>
        <v>7641</v>
      </c>
      <c r="V36" s="219">
        <v>638</v>
      </c>
      <c r="W36" s="235">
        <f>SUM(U36:V36)</f>
        <v>8279</v>
      </c>
      <c r="X36" s="219">
        <v>0</v>
      </c>
      <c r="Y36" s="235">
        <f>SUM(W36:X36)</f>
        <v>8279</v>
      </c>
      <c r="Z36" s="364">
        <f>SUM(B36,D36,F36,H36,J36,L36,N36,P36,R36,T36,V36,X36)</f>
        <v>8279</v>
      </c>
      <c r="AB36" s="42">
        <f>+Összesítő!E62</f>
        <v>8279304</v>
      </c>
    </row>
    <row r="37" spans="1:29" x14ac:dyDescent="0.25">
      <c r="A37" s="218" t="s">
        <v>322</v>
      </c>
      <c r="B37" s="219">
        <v>3000</v>
      </c>
      <c r="C37" s="235">
        <f t="shared" si="24"/>
        <v>3000</v>
      </c>
      <c r="D37" s="219">
        <v>500</v>
      </c>
      <c r="E37" s="235">
        <f>SUM(C37:D37)</f>
        <v>3500</v>
      </c>
      <c r="F37" s="219"/>
      <c r="G37" s="235">
        <f>SUM(E37:F37)</f>
        <v>3500</v>
      </c>
      <c r="H37" s="219">
        <v>0</v>
      </c>
      <c r="I37" s="235">
        <f>SUM(G37:H37)</f>
        <v>3500</v>
      </c>
      <c r="J37" s="219">
        <v>0</v>
      </c>
      <c r="K37" s="235">
        <f>SUM(I37:J37)</f>
        <v>3500</v>
      </c>
      <c r="L37" s="219">
        <v>0</v>
      </c>
      <c r="M37" s="235">
        <f>SUM(K37:L37)</f>
        <v>3500</v>
      </c>
      <c r="N37" s="219">
        <v>0</v>
      </c>
      <c r="O37" s="235">
        <f>SUM(M37:N37)</f>
        <v>3500</v>
      </c>
      <c r="P37" s="219">
        <v>0</v>
      </c>
      <c r="Q37" s="235">
        <f>SUM(O37:P37)</f>
        <v>3500</v>
      </c>
      <c r="R37" s="219">
        <v>10000</v>
      </c>
      <c r="S37" s="235">
        <f>SUM(Q37:R37)</f>
        <v>13500</v>
      </c>
      <c r="T37" s="219">
        <v>6700</v>
      </c>
      <c r="U37" s="235">
        <f>SUM(S37:T37)</f>
        <v>20200</v>
      </c>
      <c r="V37" s="219">
        <v>5447</v>
      </c>
      <c r="W37" s="235">
        <f>SUM(U37:V37)</f>
        <v>25647</v>
      </c>
      <c r="X37" s="219">
        <v>1062</v>
      </c>
      <c r="Y37" s="235">
        <f>SUM(W37:X37)</f>
        <v>26709</v>
      </c>
      <c r="Z37" s="361">
        <f>SUM(B37,D37,F37,H37,J37,L37,N37,P37,R37,T37,V37,X37)</f>
        <v>26709</v>
      </c>
      <c r="AB37" s="42">
        <f>+Összesítő!E67</f>
        <v>26708560</v>
      </c>
    </row>
    <row r="38" spans="1:29" x14ac:dyDescent="0.25">
      <c r="A38" s="218" t="s">
        <v>384</v>
      </c>
      <c r="B38" s="219">
        <v>0</v>
      </c>
      <c r="C38" s="237">
        <f>SUM(B38)</f>
        <v>0</v>
      </c>
      <c r="D38" s="219">
        <v>0</v>
      </c>
      <c r="E38" s="237">
        <f>SUM(C38:D38)</f>
        <v>0</v>
      </c>
      <c r="F38" s="219">
        <v>0</v>
      </c>
      <c r="G38" s="237">
        <f>SUM(E38:F38)</f>
        <v>0</v>
      </c>
      <c r="H38" s="219">
        <v>0</v>
      </c>
      <c r="I38" s="237">
        <f>SUM(G38:H38)</f>
        <v>0</v>
      </c>
      <c r="J38" s="219">
        <v>130</v>
      </c>
      <c r="K38" s="237">
        <f>SUM(I38:J38)</f>
        <v>130</v>
      </c>
      <c r="L38" s="219">
        <v>0</v>
      </c>
      <c r="M38" s="237">
        <f>SUM(K38:L38)</f>
        <v>130</v>
      </c>
      <c r="N38" s="219">
        <v>2000</v>
      </c>
      <c r="O38" s="237">
        <f>SUM(M38:N38)</f>
        <v>2130</v>
      </c>
      <c r="P38" s="219">
        <v>2000</v>
      </c>
      <c r="Q38" s="237">
        <f>SUM(O38:P38)</f>
        <v>4130</v>
      </c>
      <c r="R38" s="219">
        <v>0</v>
      </c>
      <c r="S38" s="237">
        <f>SUM(Q38:R38)</f>
        <v>4130</v>
      </c>
      <c r="T38" s="219">
        <v>1079</v>
      </c>
      <c r="U38" s="237">
        <f>SUM(S38:T38)</f>
        <v>5209</v>
      </c>
      <c r="V38" s="219">
        <v>0</v>
      </c>
      <c r="W38" s="237">
        <f>SUM(U38:V38)</f>
        <v>5209</v>
      </c>
      <c r="X38" s="219">
        <v>0.4</v>
      </c>
      <c r="Y38" s="237">
        <f>SUM(W38:X38)</f>
        <v>5209.3999999999996</v>
      </c>
      <c r="Z38" s="361">
        <f>SUM(B38,D38,F38,H38,J38,L38,N38,P38,R38,T38,V38,X38)</f>
        <v>5209.3999999999996</v>
      </c>
      <c r="AB38" s="42">
        <f>+Összesítő!E72</f>
        <v>5208577</v>
      </c>
    </row>
    <row r="39" spans="1:29" ht="15.75" thickBot="1" x14ac:dyDescent="0.3">
      <c r="A39" s="238" t="s">
        <v>315</v>
      </c>
      <c r="B39" s="219">
        <v>0</v>
      </c>
      <c r="C39" s="237">
        <f>SUM(B39)</f>
        <v>0</v>
      </c>
      <c r="D39" s="219">
        <v>0</v>
      </c>
      <c r="E39" s="237">
        <f>SUM(C39:D39)</f>
        <v>0</v>
      </c>
      <c r="F39" s="219">
        <v>0</v>
      </c>
      <c r="G39" s="237">
        <f>SUM(E39:F39)</f>
        <v>0</v>
      </c>
      <c r="H39" s="219">
        <v>0</v>
      </c>
      <c r="I39" s="237">
        <f>SUM(G39:H39)</f>
        <v>0</v>
      </c>
      <c r="J39" s="219">
        <v>0</v>
      </c>
      <c r="K39" s="237">
        <f>SUM(I39:J39)</f>
        <v>0</v>
      </c>
      <c r="L39" s="219">
        <v>0</v>
      </c>
      <c r="M39" s="237">
        <f>SUM(K39:L39)</f>
        <v>0</v>
      </c>
      <c r="N39" s="219">
        <v>0</v>
      </c>
      <c r="O39" s="237">
        <f>SUM(M39:N39)</f>
        <v>0</v>
      </c>
      <c r="P39" s="219">
        <v>0</v>
      </c>
      <c r="Q39" s="237">
        <f>SUM(O39:P39)</f>
        <v>0</v>
      </c>
      <c r="R39" s="219">
        <v>0</v>
      </c>
      <c r="S39" s="237">
        <f>SUM(Q39:R39)</f>
        <v>0</v>
      </c>
      <c r="T39" s="219">
        <v>0</v>
      </c>
      <c r="U39" s="237">
        <f>SUM(S39:T39)</f>
        <v>0</v>
      </c>
      <c r="V39" s="220">
        <v>0</v>
      </c>
      <c r="W39" s="237">
        <f>SUM(U39:V39)</f>
        <v>0</v>
      </c>
      <c r="X39" s="219">
        <v>0.4</v>
      </c>
      <c r="Y39" s="237">
        <f>SUM(W39:X39)</f>
        <v>0.4</v>
      </c>
      <c r="Z39" s="361">
        <f>SUM(B39,D39,F39,H39,J39,L39,N39,P39,R39,T39,V39,X39)</f>
        <v>0.4</v>
      </c>
      <c r="AB39" s="42"/>
    </row>
    <row r="40" spans="1:29" ht="15.75" thickTop="1" x14ac:dyDescent="0.25">
      <c r="A40" s="359"/>
      <c r="B40" s="226">
        <f t="shared" ref="B40:Y40" si="28">SUM(B36:B39)</f>
        <v>3000</v>
      </c>
      <c r="C40" s="226">
        <f t="shared" si="28"/>
        <v>3000</v>
      </c>
      <c r="D40" s="226">
        <f t="shared" si="28"/>
        <v>500</v>
      </c>
      <c r="E40" s="226">
        <f t="shared" si="28"/>
        <v>3500</v>
      </c>
      <c r="F40" s="226">
        <f t="shared" si="28"/>
        <v>0</v>
      </c>
      <c r="G40" s="226">
        <f t="shared" si="28"/>
        <v>3500</v>
      </c>
      <c r="H40" s="226">
        <f t="shared" si="28"/>
        <v>7641</v>
      </c>
      <c r="I40" s="226">
        <f t="shared" si="28"/>
        <v>11141</v>
      </c>
      <c r="J40" s="226">
        <f t="shared" si="28"/>
        <v>130</v>
      </c>
      <c r="K40" s="226">
        <f t="shared" si="28"/>
        <v>11271</v>
      </c>
      <c r="L40" s="226">
        <f t="shared" si="28"/>
        <v>0</v>
      </c>
      <c r="M40" s="226">
        <f t="shared" si="28"/>
        <v>11271</v>
      </c>
      <c r="N40" s="226">
        <f t="shared" si="28"/>
        <v>2000</v>
      </c>
      <c r="O40" s="226">
        <f t="shared" si="28"/>
        <v>13271</v>
      </c>
      <c r="P40" s="226">
        <f t="shared" si="28"/>
        <v>2000</v>
      </c>
      <c r="Q40" s="226">
        <f t="shared" si="28"/>
        <v>15271</v>
      </c>
      <c r="R40" s="226">
        <f t="shared" si="28"/>
        <v>10000</v>
      </c>
      <c r="S40" s="226">
        <f t="shared" si="28"/>
        <v>25271</v>
      </c>
      <c r="T40" s="226">
        <f t="shared" si="28"/>
        <v>7779</v>
      </c>
      <c r="U40" s="226">
        <f t="shared" si="28"/>
        <v>33050</v>
      </c>
      <c r="V40" s="227">
        <f t="shared" si="28"/>
        <v>6085</v>
      </c>
      <c r="W40" s="226">
        <f t="shared" si="28"/>
        <v>39135</v>
      </c>
      <c r="X40" s="226">
        <f t="shared" si="28"/>
        <v>1062.8000000000002</v>
      </c>
      <c r="Y40" s="226">
        <f t="shared" si="28"/>
        <v>40197.800000000003</v>
      </c>
      <c r="Z40" s="365">
        <f>SUM(B40,D40,F40,H40,J40,L40,N40,P40,R40,T40,V40,X40)</f>
        <v>40197.800000000003</v>
      </c>
      <c r="AB40" s="42"/>
    </row>
    <row r="41" spans="1:29" x14ac:dyDescent="0.25">
      <c r="A41" s="335" t="s">
        <v>189</v>
      </c>
      <c r="B41" s="336">
        <v>12644</v>
      </c>
      <c r="C41" s="226">
        <f>+B41</f>
        <v>12644</v>
      </c>
      <c r="D41" s="232"/>
      <c r="E41" s="226">
        <f>+D41+C41</f>
        <v>12644</v>
      </c>
      <c r="F41" s="232">
        <v>0</v>
      </c>
      <c r="G41" s="226">
        <f>+F41+E41</f>
        <v>12644</v>
      </c>
      <c r="H41" s="232"/>
      <c r="I41" s="226"/>
      <c r="J41" s="232"/>
      <c r="K41" s="226"/>
      <c r="L41" s="232"/>
      <c r="M41" s="226"/>
      <c r="N41" s="232"/>
      <c r="O41" s="226"/>
      <c r="P41" s="232"/>
      <c r="Q41" s="226"/>
      <c r="R41" s="232"/>
      <c r="S41" s="226"/>
      <c r="T41" s="232"/>
      <c r="U41" s="226"/>
      <c r="V41" s="232"/>
      <c r="W41" s="226"/>
      <c r="X41" s="232"/>
      <c r="Y41" s="226"/>
      <c r="Z41" s="366">
        <f>+G41</f>
        <v>12644</v>
      </c>
      <c r="AB41" s="42">
        <f>+Összesítő!E79</f>
        <v>12644490</v>
      </c>
    </row>
    <row r="42" spans="1:29" ht="15.75" thickBot="1" x14ac:dyDescent="0.3">
      <c r="A42" s="360"/>
      <c r="B42" s="225"/>
      <c r="C42" s="235">
        <f>SUM(A42:B42)</f>
        <v>0</v>
      </c>
      <c r="D42" s="225"/>
      <c r="E42" s="235">
        <f>SUM(C42:D42)</f>
        <v>0</v>
      </c>
      <c r="F42" s="225"/>
      <c r="G42" s="235">
        <f>SUM(E42:F42)</f>
        <v>0</v>
      </c>
      <c r="H42" s="225"/>
      <c r="I42" s="235">
        <f>SUM(G42:H42)</f>
        <v>0</v>
      </c>
      <c r="J42" s="225"/>
      <c r="K42" s="235">
        <f>SUM(I42:J42)</f>
        <v>0</v>
      </c>
      <c r="L42" s="225"/>
      <c r="M42" s="235">
        <f>SUM(K42:L42)</f>
        <v>0</v>
      </c>
      <c r="N42" s="225"/>
      <c r="O42" s="235">
        <f>SUM(M42:N42)</f>
        <v>0</v>
      </c>
      <c r="P42" s="225"/>
      <c r="Q42" s="235">
        <f>SUM(O42:P42)</f>
        <v>0</v>
      </c>
      <c r="R42" s="225"/>
      <c r="S42" s="235">
        <f>SUM(Q42:R42)</f>
        <v>0</v>
      </c>
      <c r="T42" s="225"/>
      <c r="U42" s="235">
        <f>SUM(S42:T42)</f>
        <v>0</v>
      </c>
      <c r="V42" s="225"/>
      <c r="W42" s="235">
        <f>SUM(U42:V42)</f>
        <v>0</v>
      </c>
      <c r="X42" s="225">
        <v>0</v>
      </c>
      <c r="Y42" s="220">
        <f>SUM(W42:X42)</f>
        <v>0</v>
      </c>
      <c r="Z42" s="367">
        <f t="shared" si="26"/>
        <v>0</v>
      </c>
      <c r="AB42" s="42">
        <f>+Összesítő!E52</f>
        <v>0</v>
      </c>
    </row>
    <row r="43" spans="1:29" ht="15.75" thickBot="1" x14ac:dyDescent="0.3">
      <c r="A43" s="355" t="s">
        <v>327</v>
      </c>
      <c r="B43" s="234">
        <f>SUM(B35,B40,B42,B41)</f>
        <v>75322</v>
      </c>
      <c r="C43" s="234">
        <f>SUM(C35,C40,C42)</f>
        <v>62678</v>
      </c>
      <c r="D43" s="234">
        <f>SUM(D35,D40,D42)</f>
        <v>58178</v>
      </c>
      <c r="E43" s="234">
        <f>SUM(E35,E40,E42)</f>
        <v>120856</v>
      </c>
      <c r="F43" s="234">
        <f>SUM(F35,F40,F42,F41)</f>
        <v>54031</v>
      </c>
      <c r="G43" s="234">
        <f t="shared" ref="G43:V43" si="29">SUM(G35,G40,G42)</f>
        <v>174887</v>
      </c>
      <c r="H43" s="234">
        <f t="shared" si="29"/>
        <v>92867</v>
      </c>
      <c r="I43" s="234">
        <f t="shared" si="29"/>
        <v>267754</v>
      </c>
      <c r="J43" s="234">
        <f t="shared" si="29"/>
        <v>84561</v>
      </c>
      <c r="K43" s="234">
        <f t="shared" si="29"/>
        <v>352315</v>
      </c>
      <c r="L43" s="234">
        <f t="shared" si="29"/>
        <v>84431</v>
      </c>
      <c r="M43" s="234">
        <f t="shared" si="29"/>
        <v>436746</v>
      </c>
      <c r="N43" s="234">
        <f t="shared" si="29"/>
        <v>87431</v>
      </c>
      <c r="O43" s="234">
        <f t="shared" si="29"/>
        <v>524177</v>
      </c>
      <c r="P43" s="234">
        <f t="shared" si="29"/>
        <v>87712</v>
      </c>
      <c r="Q43" s="234">
        <f t="shared" si="29"/>
        <v>611889</v>
      </c>
      <c r="R43" s="234">
        <f t="shared" si="29"/>
        <v>96878</v>
      </c>
      <c r="S43" s="234">
        <f t="shared" si="29"/>
        <v>708767</v>
      </c>
      <c r="T43" s="234">
        <f t="shared" si="29"/>
        <v>65641</v>
      </c>
      <c r="U43" s="234">
        <f t="shared" si="29"/>
        <v>774408</v>
      </c>
      <c r="V43" s="234">
        <f t="shared" si="29"/>
        <v>80206</v>
      </c>
      <c r="W43" s="234">
        <f>SUM(W35,W40,W42)</f>
        <v>854614</v>
      </c>
      <c r="X43" s="234">
        <f>SUM(X35,X40,X42)</f>
        <v>60469.8</v>
      </c>
      <c r="Y43" s="234">
        <f>SUM(Y35,Y40:Y42)</f>
        <v>915083.8</v>
      </c>
      <c r="Z43" s="239">
        <f>SUM(B43,D43,F43,H43,J43,L43,N43,P43,R43,T43,V43,X43)</f>
        <v>927727.8</v>
      </c>
      <c r="AB43" s="42">
        <f>Összesítő!E138</f>
        <v>927727011</v>
      </c>
      <c r="AC43" s="368">
        <f>SUM(AB28:AB42)</f>
        <v>927727011</v>
      </c>
    </row>
    <row r="44" spans="1:29" x14ac:dyDescent="0.25">
      <c r="A44" s="357" t="s">
        <v>385</v>
      </c>
      <c r="B44" s="220">
        <f t="shared" ref="B44:U44" si="30">B23-B43</f>
        <v>21483.679999999993</v>
      </c>
      <c r="C44" s="220">
        <f t="shared" si="30"/>
        <v>24833.679999999993</v>
      </c>
      <c r="D44" s="220">
        <f t="shared" si="30"/>
        <v>19270.119999999995</v>
      </c>
      <c r="E44" s="220">
        <f t="shared" si="30"/>
        <v>44103.799999999988</v>
      </c>
      <c r="F44" s="220">
        <f t="shared" si="30"/>
        <v>29070.119999999995</v>
      </c>
      <c r="G44" s="220">
        <f t="shared" si="30"/>
        <v>73173.919999999984</v>
      </c>
      <c r="H44" s="220">
        <f t="shared" si="30"/>
        <v>-9334.8800000000047</v>
      </c>
      <c r="I44" s="220">
        <f t="shared" si="30"/>
        <v>63839.039999999979</v>
      </c>
      <c r="J44" s="220">
        <f t="shared" si="30"/>
        <v>26849.119999999995</v>
      </c>
      <c r="K44" s="220">
        <f t="shared" si="30"/>
        <v>90688.160000000033</v>
      </c>
      <c r="L44" s="220">
        <f t="shared" si="30"/>
        <v>799.11999999999534</v>
      </c>
      <c r="M44" s="220">
        <f t="shared" si="30"/>
        <v>91487.280000000028</v>
      </c>
      <c r="N44" s="220">
        <f t="shared" si="30"/>
        <v>-20787.880000000005</v>
      </c>
      <c r="O44" s="220">
        <f t="shared" si="30"/>
        <v>70699.400000000023</v>
      </c>
      <c r="P44" s="220">
        <f t="shared" si="30"/>
        <v>-11862.880000000005</v>
      </c>
      <c r="Q44" s="220">
        <f t="shared" si="30"/>
        <v>58836.520000000019</v>
      </c>
      <c r="R44" s="220">
        <f t="shared" si="30"/>
        <v>-23851.880000000005</v>
      </c>
      <c r="S44" s="220">
        <f t="shared" si="30"/>
        <v>34984.640000000014</v>
      </c>
      <c r="T44" s="220">
        <f t="shared" si="30"/>
        <v>-12499.880000000005</v>
      </c>
      <c r="U44" s="220">
        <f t="shared" si="30"/>
        <v>22484.760000000009</v>
      </c>
      <c r="V44" s="220">
        <f>V23-V43</f>
        <v>-29628.880000000005</v>
      </c>
      <c r="W44" s="220">
        <f>W23-W43</f>
        <v>-7144.1199999999953</v>
      </c>
      <c r="X44" s="220">
        <f>X23-X43</f>
        <v>10493.319999999992</v>
      </c>
      <c r="Y44" s="220">
        <f>Y23-Y43</f>
        <v>3349.1999999999534</v>
      </c>
      <c r="Z44" s="446">
        <f>Z23-Z43</f>
        <v>-0.80000000004656613</v>
      </c>
      <c r="AB44" s="42"/>
    </row>
    <row r="45" spans="1:29" x14ac:dyDescent="0.25"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B45" s="42"/>
    </row>
    <row r="46" spans="1:29" x14ac:dyDescent="0.25">
      <c r="A46" s="193"/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B46" s="42"/>
    </row>
    <row r="47" spans="1:29" ht="15.75" thickBot="1" x14ac:dyDescent="0.3">
      <c r="A47" s="242" t="s">
        <v>639</v>
      </c>
      <c r="B47" s="443">
        <v>6901</v>
      </c>
      <c r="C47" s="443" t="s">
        <v>386</v>
      </c>
      <c r="D47" s="447"/>
      <c r="E47" s="443"/>
      <c r="F47" s="443"/>
      <c r="G47" s="443"/>
      <c r="H47" s="443">
        <v>0</v>
      </c>
      <c r="I47" s="443" t="s">
        <v>387</v>
      </c>
      <c r="J47" s="443"/>
      <c r="K47" s="443"/>
      <c r="L47" s="443"/>
      <c r="M47" s="443"/>
      <c r="N47" s="443"/>
      <c r="O47" s="443"/>
      <c r="P47" s="443"/>
      <c r="Q47" s="448"/>
      <c r="R47" s="448"/>
      <c r="S47" s="448"/>
      <c r="T47" s="448"/>
      <c r="U47" s="448"/>
      <c r="V47" s="448"/>
      <c r="W47" s="448"/>
      <c r="X47" s="448"/>
      <c r="Y47" s="449" t="s">
        <v>638</v>
      </c>
      <c r="Z47" s="448"/>
      <c r="AB47" s="42"/>
    </row>
    <row r="48" spans="1:29" ht="15.75" thickBot="1" x14ac:dyDescent="0.3">
      <c r="A48" s="243" t="s">
        <v>388</v>
      </c>
      <c r="B48" s="450">
        <f>B47-B43+B23</f>
        <v>28384.679999999993</v>
      </c>
      <c r="C48" s="450"/>
      <c r="D48" s="450">
        <f>B48-D43+D23</f>
        <v>47654.799999999988</v>
      </c>
      <c r="E48" s="450"/>
      <c r="F48" s="450">
        <f>D48-F43+F23</f>
        <v>76724.919999999984</v>
      </c>
      <c r="G48" s="450"/>
      <c r="H48" s="450">
        <f>F48-H43+H23-H47</f>
        <v>67390.039999999979</v>
      </c>
      <c r="I48" s="450"/>
      <c r="J48" s="450">
        <f>H48-J43+J23</f>
        <v>94239.159999999974</v>
      </c>
      <c r="K48" s="450"/>
      <c r="L48" s="450">
        <f>J48-L43+L23</f>
        <v>95038.27999999997</v>
      </c>
      <c r="M48" s="450"/>
      <c r="N48" s="450">
        <f>L48-N43+N23</f>
        <v>74250.399999999965</v>
      </c>
      <c r="O48" s="450"/>
      <c r="P48" s="450">
        <f>N48-P43+P23</f>
        <v>62387.51999999996</v>
      </c>
      <c r="Q48" s="451"/>
      <c r="R48" s="451">
        <f>P48-R43+R23</f>
        <v>38535.639999999956</v>
      </c>
      <c r="S48" s="451"/>
      <c r="T48" s="451">
        <f>R48-T43+T23</f>
        <v>26035.759999999951</v>
      </c>
      <c r="U48" s="451"/>
      <c r="V48" s="451">
        <f>T48-V43+V23</f>
        <v>-3593.1200000000536</v>
      </c>
      <c r="W48" s="451"/>
      <c r="X48" s="451">
        <f>(V48-X43+X23)</f>
        <v>6900.1999999999389</v>
      </c>
      <c r="Y48" s="451"/>
      <c r="Z48" s="451">
        <f>X48</f>
        <v>6900.1999999999389</v>
      </c>
      <c r="AB48" s="42"/>
    </row>
    <row r="49" spans="1:26" x14ac:dyDescent="0.25">
      <c r="A49" t="s">
        <v>389</v>
      </c>
      <c r="Q49" s="241"/>
      <c r="R49" s="241"/>
      <c r="S49" s="241"/>
      <c r="T49" s="241"/>
      <c r="U49" s="241"/>
      <c r="V49" s="241"/>
      <c r="W49" s="241"/>
      <c r="X49" s="241"/>
      <c r="Y49" s="241"/>
      <c r="Z49" s="241"/>
    </row>
    <row r="51" spans="1:26" x14ac:dyDescent="0.25">
      <c r="A51" t="s">
        <v>390</v>
      </c>
      <c r="B51">
        <v>0.12</v>
      </c>
      <c r="D51">
        <v>0.08</v>
      </c>
      <c r="F51">
        <v>0.08</v>
      </c>
      <c r="H51">
        <v>0.08</v>
      </c>
      <c r="J51">
        <v>0.08</v>
      </c>
      <c r="L51">
        <v>0.08</v>
      </c>
      <c r="N51">
        <v>0.08</v>
      </c>
      <c r="P51">
        <v>0.08</v>
      </c>
      <c r="R51">
        <v>0.08</v>
      </c>
      <c r="T51">
        <v>0.08</v>
      </c>
      <c r="V51">
        <v>0.08</v>
      </c>
      <c r="X51">
        <v>0.08</v>
      </c>
    </row>
    <row r="52" spans="1:26" x14ac:dyDescent="0.25">
      <c r="A52" t="s">
        <v>418</v>
      </c>
    </row>
    <row r="60" spans="1:26" x14ac:dyDescent="0.25">
      <c r="M60" t="s">
        <v>716</v>
      </c>
      <c r="P60" s="242" t="s">
        <v>391</v>
      </c>
      <c r="W60" t="s">
        <v>392</v>
      </c>
    </row>
    <row r="61" spans="1:26" x14ac:dyDescent="0.25">
      <c r="P61" t="s">
        <v>393</v>
      </c>
      <c r="W61" t="s">
        <v>394</v>
      </c>
    </row>
  </sheetData>
  <mergeCells count="30">
    <mergeCell ref="A26:A27"/>
    <mergeCell ref="B26:C26"/>
    <mergeCell ref="D26:E26"/>
    <mergeCell ref="F26:G26"/>
    <mergeCell ref="H26:I26"/>
    <mergeCell ref="J26:K26"/>
    <mergeCell ref="X8:Y8"/>
    <mergeCell ref="Z8:Z9"/>
    <mergeCell ref="X26:Y26"/>
    <mergeCell ref="Z26:Z27"/>
    <mergeCell ref="L26:M26"/>
    <mergeCell ref="N26:O26"/>
    <mergeCell ref="P26:Q26"/>
    <mergeCell ref="R26:S26"/>
    <mergeCell ref="T26:U26"/>
    <mergeCell ref="V26:W26"/>
    <mergeCell ref="Y25:Z25"/>
    <mergeCell ref="L8:M8"/>
    <mergeCell ref="N8:O8"/>
    <mergeCell ref="P8:Q8"/>
    <mergeCell ref="R8:S8"/>
    <mergeCell ref="T8:U8"/>
    <mergeCell ref="V8:W8"/>
    <mergeCell ref="A2:K2"/>
    <mergeCell ref="A8:A9"/>
    <mergeCell ref="B8:C8"/>
    <mergeCell ref="D8:E8"/>
    <mergeCell ref="F8:G8"/>
    <mergeCell ref="H8:I8"/>
    <mergeCell ref="J8:K8"/>
  </mergeCells>
  <pageMargins left="0.27559055118110237" right="0.27559055118110237" top="0.27559055118110237" bottom="0.27559055118110237" header="0.51181102362204722" footer="0.51181102362204722"/>
  <pageSetup paperSize="8" scale="61" orientation="landscape" r:id="rId1"/>
  <headerFooter>
    <oddHeader>&amp;R17.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Ruler="0" zoomScaleNormal="100" workbookViewId="0">
      <selection activeCell="E7" sqref="E7"/>
    </sheetView>
  </sheetViews>
  <sheetFormatPr defaultRowHeight="15" x14ac:dyDescent="0.25"/>
  <cols>
    <col min="1" max="1" width="11.28515625" customWidth="1"/>
    <col min="2" max="2" width="4.28515625" customWidth="1"/>
    <col min="3" max="3" width="38" customWidth="1"/>
    <col min="4" max="4" width="7.42578125" customWidth="1"/>
    <col min="5" max="5" width="19.140625" customWidth="1"/>
  </cols>
  <sheetData>
    <row r="1" spans="1:5" ht="15.75" x14ac:dyDescent="0.25">
      <c r="A1" s="709"/>
      <c r="B1" s="710"/>
      <c r="C1" s="710"/>
      <c r="D1" s="710"/>
      <c r="E1" s="710"/>
    </row>
    <row r="2" spans="1:5" ht="15.75" x14ac:dyDescent="0.25">
      <c r="A2" s="711" t="s">
        <v>395</v>
      </c>
      <c r="B2" s="711"/>
      <c r="C2" s="711"/>
      <c r="D2" s="711"/>
      <c r="E2" s="711"/>
    </row>
    <row r="3" spans="1:5" ht="18.75" x14ac:dyDescent="0.3">
      <c r="A3" s="599" t="s">
        <v>396</v>
      </c>
      <c r="B3" s="599"/>
      <c r="C3" s="599"/>
      <c r="D3" s="599"/>
      <c r="E3" s="599"/>
    </row>
    <row r="4" spans="1:5" ht="15.75" x14ac:dyDescent="0.25">
      <c r="A4" s="712" t="s">
        <v>397</v>
      </c>
      <c r="B4" s="712"/>
      <c r="C4" s="712"/>
      <c r="D4" s="712"/>
      <c r="E4" s="712"/>
    </row>
    <row r="5" spans="1:5" ht="15.75" x14ac:dyDescent="0.25">
      <c r="A5" s="89"/>
      <c r="B5" s="89"/>
      <c r="C5" s="89"/>
      <c r="D5" s="89"/>
      <c r="E5" s="89"/>
    </row>
    <row r="6" spans="1:5" ht="15.75" x14ac:dyDescent="0.25">
      <c r="A6" s="89"/>
      <c r="B6" s="244"/>
      <c r="C6" s="244"/>
      <c r="D6" s="244"/>
      <c r="E6" s="244"/>
    </row>
    <row r="7" spans="1:5" ht="15.75" x14ac:dyDescent="0.25">
      <c r="A7" t="s">
        <v>205</v>
      </c>
      <c r="B7" s="245"/>
      <c r="C7" s="245"/>
      <c r="D7" s="245"/>
      <c r="E7" s="370" t="s">
        <v>178</v>
      </c>
    </row>
    <row r="8" spans="1:5" ht="16.5" thickBot="1" x14ac:dyDescent="0.3">
      <c r="A8" s="246"/>
      <c r="B8" s="247"/>
      <c r="C8" s="247"/>
      <c r="D8" s="247"/>
      <c r="E8" s="248"/>
    </row>
    <row r="9" spans="1:5" ht="15.75" x14ac:dyDescent="0.25">
      <c r="A9" s="249"/>
      <c r="B9" s="250"/>
      <c r="C9" s="251" t="s">
        <v>282</v>
      </c>
      <c r="D9" s="250"/>
      <c r="E9" s="252">
        <f>SUM(E8:E8)</f>
        <v>0</v>
      </c>
    </row>
    <row r="13" spans="1:5" x14ac:dyDescent="0.25">
      <c r="A13" t="s">
        <v>398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  <headerFooter>
    <oddHeader>&amp;R18.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Ruler="0" topLeftCell="A4" zoomScale="71" zoomScaleNormal="71" zoomScalePageLayoutView="85" workbookViewId="0">
      <selection activeCell="P51" sqref="P51"/>
    </sheetView>
  </sheetViews>
  <sheetFormatPr defaultRowHeight="15" x14ac:dyDescent="0.25"/>
  <cols>
    <col min="1" max="1" width="24.42578125" style="42" customWidth="1"/>
    <col min="2" max="2" width="16.140625" style="42" customWidth="1"/>
    <col min="3" max="6" width="16.85546875" style="42" customWidth="1"/>
    <col min="7" max="7" width="17.28515625" style="42" customWidth="1"/>
    <col min="8" max="8" width="16.140625" style="42" customWidth="1"/>
    <col min="9" max="12" width="16.85546875" style="42" customWidth="1"/>
    <col min="13" max="13" width="17.28515625" style="42" customWidth="1"/>
    <col min="14" max="14" width="17.7109375" style="42" customWidth="1"/>
    <col min="15" max="18" width="17.28515625" style="42" customWidth="1"/>
    <col min="19" max="19" width="17.42578125" style="42" customWidth="1"/>
    <col min="20" max="20" width="22.140625" style="42" customWidth="1"/>
    <col min="21" max="22" width="9.140625" style="42"/>
    <col min="23" max="23" width="17.28515625" style="42" customWidth="1"/>
    <col min="24" max="265" width="9.140625" style="42"/>
    <col min="266" max="266" width="24.42578125" style="42" customWidth="1"/>
    <col min="267" max="267" width="16.140625" style="42" customWidth="1"/>
    <col min="268" max="268" width="16.85546875" style="42" customWidth="1"/>
    <col min="269" max="269" width="17.28515625" style="42" customWidth="1"/>
    <col min="270" max="270" width="16.140625" style="42" customWidth="1"/>
    <col min="271" max="271" width="16.85546875" style="42" customWidth="1"/>
    <col min="272" max="272" width="17.28515625" style="42" customWidth="1"/>
    <col min="273" max="273" width="17.7109375" style="42" customWidth="1"/>
    <col min="274" max="274" width="17.28515625" style="42" customWidth="1"/>
    <col min="275" max="275" width="17.42578125" style="42" customWidth="1"/>
    <col min="276" max="276" width="22.140625" style="42" customWidth="1"/>
    <col min="277" max="278" width="9.140625" style="42"/>
    <col min="279" max="279" width="17.28515625" style="42" customWidth="1"/>
    <col min="280" max="521" width="9.140625" style="42"/>
    <col min="522" max="522" width="24.42578125" style="42" customWidth="1"/>
    <col min="523" max="523" width="16.140625" style="42" customWidth="1"/>
    <col min="524" max="524" width="16.85546875" style="42" customWidth="1"/>
    <col min="525" max="525" width="17.28515625" style="42" customWidth="1"/>
    <col min="526" max="526" width="16.140625" style="42" customWidth="1"/>
    <col min="527" max="527" width="16.85546875" style="42" customWidth="1"/>
    <col min="528" max="528" width="17.28515625" style="42" customWidth="1"/>
    <col min="529" max="529" width="17.7109375" style="42" customWidth="1"/>
    <col min="530" max="530" width="17.28515625" style="42" customWidth="1"/>
    <col min="531" max="531" width="17.42578125" style="42" customWidth="1"/>
    <col min="532" max="532" width="22.140625" style="42" customWidth="1"/>
    <col min="533" max="534" width="9.140625" style="42"/>
    <col min="535" max="535" width="17.28515625" style="42" customWidth="1"/>
    <col min="536" max="777" width="9.140625" style="42"/>
    <col min="778" max="778" width="24.42578125" style="42" customWidth="1"/>
    <col min="779" max="779" width="16.140625" style="42" customWidth="1"/>
    <col min="780" max="780" width="16.85546875" style="42" customWidth="1"/>
    <col min="781" max="781" width="17.28515625" style="42" customWidth="1"/>
    <col min="782" max="782" width="16.140625" style="42" customWidth="1"/>
    <col min="783" max="783" width="16.85546875" style="42" customWidth="1"/>
    <col min="784" max="784" width="17.28515625" style="42" customWidth="1"/>
    <col min="785" max="785" width="17.7109375" style="42" customWidth="1"/>
    <col min="786" max="786" width="17.28515625" style="42" customWidth="1"/>
    <col min="787" max="787" width="17.42578125" style="42" customWidth="1"/>
    <col min="788" max="788" width="22.140625" style="42" customWidth="1"/>
    <col min="789" max="790" width="9.140625" style="42"/>
    <col min="791" max="791" width="17.28515625" style="42" customWidth="1"/>
    <col min="792" max="1033" width="9.140625" style="42"/>
    <col min="1034" max="1034" width="24.42578125" style="42" customWidth="1"/>
    <col min="1035" max="1035" width="16.140625" style="42" customWidth="1"/>
    <col min="1036" max="1036" width="16.85546875" style="42" customWidth="1"/>
    <col min="1037" max="1037" width="17.28515625" style="42" customWidth="1"/>
    <col min="1038" max="1038" width="16.140625" style="42" customWidth="1"/>
    <col min="1039" max="1039" width="16.85546875" style="42" customWidth="1"/>
    <col min="1040" max="1040" width="17.28515625" style="42" customWidth="1"/>
    <col min="1041" max="1041" width="17.7109375" style="42" customWidth="1"/>
    <col min="1042" max="1042" width="17.28515625" style="42" customWidth="1"/>
    <col min="1043" max="1043" width="17.42578125" style="42" customWidth="1"/>
    <col min="1044" max="1044" width="22.140625" style="42" customWidth="1"/>
    <col min="1045" max="1046" width="9.140625" style="42"/>
    <col min="1047" max="1047" width="17.28515625" style="42" customWidth="1"/>
    <col min="1048" max="1289" width="9.140625" style="42"/>
    <col min="1290" max="1290" width="24.42578125" style="42" customWidth="1"/>
    <col min="1291" max="1291" width="16.140625" style="42" customWidth="1"/>
    <col min="1292" max="1292" width="16.85546875" style="42" customWidth="1"/>
    <col min="1293" max="1293" width="17.28515625" style="42" customWidth="1"/>
    <col min="1294" max="1294" width="16.140625" style="42" customWidth="1"/>
    <col min="1295" max="1295" width="16.85546875" style="42" customWidth="1"/>
    <col min="1296" max="1296" width="17.28515625" style="42" customWidth="1"/>
    <col min="1297" max="1297" width="17.7109375" style="42" customWidth="1"/>
    <col min="1298" max="1298" width="17.28515625" style="42" customWidth="1"/>
    <col min="1299" max="1299" width="17.42578125" style="42" customWidth="1"/>
    <col min="1300" max="1300" width="22.140625" style="42" customWidth="1"/>
    <col min="1301" max="1302" width="9.140625" style="42"/>
    <col min="1303" max="1303" width="17.28515625" style="42" customWidth="1"/>
    <col min="1304" max="1545" width="9.140625" style="42"/>
    <col min="1546" max="1546" width="24.42578125" style="42" customWidth="1"/>
    <col min="1547" max="1547" width="16.140625" style="42" customWidth="1"/>
    <col min="1548" max="1548" width="16.85546875" style="42" customWidth="1"/>
    <col min="1549" max="1549" width="17.28515625" style="42" customWidth="1"/>
    <col min="1550" max="1550" width="16.140625" style="42" customWidth="1"/>
    <col min="1551" max="1551" width="16.85546875" style="42" customWidth="1"/>
    <col min="1552" max="1552" width="17.28515625" style="42" customWidth="1"/>
    <col min="1553" max="1553" width="17.7109375" style="42" customWidth="1"/>
    <col min="1554" max="1554" width="17.28515625" style="42" customWidth="1"/>
    <col min="1555" max="1555" width="17.42578125" style="42" customWidth="1"/>
    <col min="1556" max="1556" width="22.140625" style="42" customWidth="1"/>
    <col min="1557" max="1558" width="9.140625" style="42"/>
    <col min="1559" max="1559" width="17.28515625" style="42" customWidth="1"/>
    <col min="1560" max="1801" width="9.140625" style="42"/>
    <col min="1802" max="1802" width="24.42578125" style="42" customWidth="1"/>
    <col min="1803" max="1803" width="16.140625" style="42" customWidth="1"/>
    <col min="1804" max="1804" width="16.85546875" style="42" customWidth="1"/>
    <col min="1805" max="1805" width="17.28515625" style="42" customWidth="1"/>
    <col min="1806" max="1806" width="16.140625" style="42" customWidth="1"/>
    <col min="1807" max="1807" width="16.85546875" style="42" customWidth="1"/>
    <col min="1808" max="1808" width="17.28515625" style="42" customWidth="1"/>
    <col min="1809" max="1809" width="17.7109375" style="42" customWidth="1"/>
    <col min="1810" max="1810" width="17.28515625" style="42" customWidth="1"/>
    <col min="1811" max="1811" width="17.42578125" style="42" customWidth="1"/>
    <col min="1812" max="1812" width="22.140625" style="42" customWidth="1"/>
    <col min="1813" max="1814" width="9.140625" style="42"/>
    <col min="1815" max="1815" width="17.28515625" style="42" customWidth="1"/>
    <col min="1816" max="2057" width="9.140625" style="42"/>
    <col min="2058" max="2058" width="24.42578125" style="42" customWidth="1"/>
    <col min="2059" max="2059" width="16.140625" style="42" customWidth="1"/>
    <col min="2060" max="2060" width="16.85546875" style="42" customWidth="1"/>
    <col min="2061" max="2061" width="17.28515625" style="42" customWidth="1"/>
    <col min="2062" max="2062" width="16.140625" style="42" customWidth="1"/>
    <col min="2063" max="2063" width="16.85546875" style="42" customWidth="1"/>
    <col min="2064" max="2064" width="17.28515625" style="42" customWidth="1"/>
    <col min="2065" max="2065" width="17.7109375" style="42" customWidth="1"/>
    <col min="2066" max="2066" width="17.28515625" style="42" customWidth="1"/>
    <col min="2067" max="2067" width="17.42578125" style="42" customWidth="1"/>
    <col min="2068" max="2068" width="22.140625" style="42" customWidth="1"/>
    <col min="2069" max="2070" width="9.140625" style="42"/>
    <col min="2071" max="2071" width="17.28515625" style="42" customWidth="1"/>
    <col min="2072" max="2313" width="9.140625" style="42"/>
    <col min="2314" max="2314" width="24.42578125" style="42" customWidth="1"/>
    <col min="2315" max="2315" width="16.140625" style="42" customWidth="1"/>
    <col min="2316" max="2316" width="16.85546875" style="42" customWidth="1"/>
    <col min="2317" max="2317" width="17.28515625" style="42" customWidth="1"/>
    <col min="2318" max="2318" width="16.140625" style="42" customWidth="1"/>
    <col min="2319" max="2319" width="16.85546875" style="42" customWidth="1"/>
    <col min="2320" max="2320" width="17.28515625" style="42" customWidth="1"/>
    <col min="2321" max="2321" width="17.7109375" style="42" customWidth="1"/>
    <col min="2322" max="2322" width="17.28515625" style="42" customWidth="1"/>
    <col min="2323" max="2323" width="17.42578125" style="42" customWidth="1"/>
    <col min="2324" max="2324" width="22.140625" style="42" customWidth="1"/>
    <col min="2325" max="2326" width="9.140625" style="42"/>
    <col min="2327" max="2327" width="17.28515625" style="42" customWidth="1"/>
    <col min="2328" max="2569" width="9.140625" style="42"/>
    <col min="2570" max="2570" width="24.42578125" style="42" customWidth="1"/>
    <col min="2571" max="2571" width="16.140625" style="42" customWidth="1"/>
    <col min="2572" max="2572" width="16.85546875" style="42" customWidth="1"/>
    <col min="2573" max="2573" width="17.28515625" style="42" customWidth="1"/>
    <col min="2574" max="2574" width="16.140625" style="42" customWidth="1"/>
    <col min="2575" max="2575" width="16.85546875" style="42" customWidth="1"/>
    <col min="2576" max="2576" width="17.28515625" style="42" customWidth="1"/>
    <col min="2577" max="2577" width="17.7109375" style="42" customWidth="1"/>
    <col min="2578" max="2578" width="17.28515625" style="42" customWidth="1"/>
    <col min="2579" max="2579" width="17.42578125" style="42" customWidth="1"/>
    <col min="2580" max="2580" width="22.140625" style="42" customWidth="1"/>
    <col min="2581" max="2582" width="9.140625" style="42"/>
    <col min="2583" max="2583" width="17.28515625" style="42" customWidth="1"/>
    <col min="2584" max="2825" width="9.140625" style="42"/>
    <col min="2826" max="2826" width="24.42578125" style="42" customWidth="1"/>
    <col min="2827" max="2827" width="16.140625" style="42" customWidth="1"/>
    <col min="2828" max="2828" width="16.85546875" style="42" customWidth="1"/>
    <col min="2829" max="2829" width="17.28515625" style="42" customWidth="1"/>
    <col min="2830" max="2830" width="16.140625" style="42" customWidth="1"/>
    <col min="2831" max="2831" width="16.85546875" style="42" customWidth="1"/>
    <col min="2832" max="2832" width="17.28515625" style="42" customWidth="1"/>
    <col min="2833" max="2833" width="17.7109375" style="42" customWidth="1"/>
    <col min="2834" max="2834" width="17.28515625" style="42" customWidth="1"/>
    <col min="2835" max="2835" width="17.42578125" style="42" customWidth="1"/>
    <col min="2836" max="2836" width="22.140625" style="42" customWidth="1"/>
    <col min="2837" max="2838" width="9.140625" style="42"/>
    <col min="2839" max="2839" width="17.28515625" style="42" customWidth="1"/>
    <col min="2840" max="3081" width="9.140625" style="42"/>
    <col min="3082" max="3082" width="24.42578125" style="42" customWidth="1"/>
    <col min="3083" max="3083" width="16.140625" style="42" customWidth="1"/>
    <col min="3084" max="3084" width="16.85546875" style="42" customWidth="1"/>
    <col min="3085" max="3085" width="17.28515625" style="42" customWidth="1"/>
    <col min="3086" max="3086" width="16.140625" style="42" customWidth="1"/>
    <col min="3087" max="3087" width="16.85546875" style="42" customWidth="1"/>
    <col min="3088" max="3088" width="17.28515625" style="42" customWidth="1"/>
    <col min="3089" max="3089" width="17.7109375" style="42" customWidth="1"/>
    <col min="3090" max="3090" width="17.28515625" style="42" customWidth="1"/>
    <col min="3091" max="3091" width="17.42578125" style="42" customWidth="1"/>
    <col min="3092" max="3092" width="22.140625" style="42" customWidth="1"/>
    <col min="3093" max="3094" width="9.140625" style="42"/>
    <col min="3095" max="3095" width="17.28515625" style="42" customWidth="1"/>
    <col min="3096" max="3337" width="9.140625" style="42"/>
    <col min="3338" max="3338" width="24.42578125" style="42" customWidth="1"/>
    <col min="3339" max="3339" width="16.140625" style="42" customWidth="1"/>
    <col min="3340" max="3340" width="16.85546875" style="42" customWidth="1"/>
    <col min="3341" max="3341" width="17.28515625" style="42" customWidth="1"/>
    <col min="3342" max="3342" width="16.140625" style="42" customWidth="1"/>
    <col min="3343" max="3343" width="16.85546875" style="42" customWidth="1"/>
    <col min="3344" max="3344" width="17.28515625" style="42" customWidth="1"/>
    <col min="3345" max="3345" width="17.7109375" style="42" customWidth="1"/>
    <col min="3346" max="3346" width="17.28515625" style="42" customWidth="1"/>
    <col min="3347" max="3347" width="17.42578125" style="42" customWidth="1"/>
    <col min="3348" max="3348" width="22.140625" style="42" customWidth="1"/>
    <col min="3349" max="3350" width="9.140625" style="42"/>
    <col min="3351" max="3351" width="17.28515625" style="42" customWidth="1"/>
    <col min="3352" max="3593" width="9.140625" style="42"/>
    <col min="3594" max="3594" width="24.42578125" style="42" customWidth="1"/>
    <col min="3595" max="3595" width="16.140625" style="42" customWidth="1"/>
    <col min="3596" max="3596" width="16.85546875" style="42" customWidth="1"/>
    <col min="3597" max="3597" width="17.28515625" style="42" customWidth="1"/>
    <col min="3598" max="3598" width="16.140625" style="42" customWidth="1"/>
    <col min="3599" max="3599" width="16.85546875" style="42" customWidth="1"/>
    <col min="3600" max="3600" width="17.28515625" style="42" customWidth="1"/>
    <col min="3601" max="3601" width="17.7109375" style="42" customWidth="1"/>
    <col min="3602" max="3602" width="17.28515625" style="42" customWidth="1"/>
    <col min="3603" max="3603" width="17.42578125" style="42" customWidth="1"/>
    <col min="3604" max="3604" width="22.140625" style="42" customWidth="1"/>
    <col min="3605" max="3606" width="9.140625" style="42"/>
    <col min="3607" max="3607" width="17.28515625" style="42" customWidth="1"/>
    <col min="3608" max="3849" width="9.140625" style="42"/>
    <col min="3850" max="3850" width="24.42578125" style="42" customWidth="1"/>
    <col min="3851" max="3851" width="16.140625" style="42" customWidth="1"/>
    <col min="3852" max="3852" width="16.85546875" style="42" customWidth="1"/>
    <col min="3853" max="3853" width="17.28515625" style="42" customWidth="1"/>
    <col min="3854" max="3854" width="16.140625" style="42" customWidth="1"/>
    <col min="3855" max="3855" width="16.85546875" style="42" customWidth="1"/>
    <col min="3856" max="3856" width="17.28515625" style="42" customWidth="1"/>
    <col min="3857" max="3857" width="17.7109375" style="42" customWidth="1"/>
    <col min="3858" max="3858" width="17.28515625" style="42" customWidth="1"/>
    <col min="3859" max="3859" width="17.42578125" style="42" customWidth="1"/>
    <col min="3860" max="3860" width="22.140625" style="42" customWidth="1"/>
    <col min="3861" max="3862" width="9.140625" style="42"/>
    <col min="3863" max="3863" width="17.28515625" style="42" customWidth="1"/>
    <col min="3864" max="4105" width="9.140625" style="42"/>
    <col min="4106" max="4106" width="24.42578125" style="42" customWidth="1"/>
    <col min="4107" max="4107" width="16.140625" style="42" customWidth="1"/>
    <col min="4108" max="4108" width="16.85546875" style="42" customWidth="1"/>
    <col min="4109" max="4109" width="17.28515625" style="42" customWidth="1"/>
    <col min="4110" max="4110" width="16.140625" style="42" customWidth="1"/>
    <col min="4111" max="4111" width="16.85546875" style="42" customWidth="1"/>
    <col min="4112" max="4112" width="17.28515625" style="42" customWidth="1"/>
    <col min="4113" max="4113" width="17.7109375" style="42" customWidth="1"/>
    <col min="4114" max="4114" width="17.28515625" style="42" customWidth="1"/>
    <col min="4115" max="4115" width="17.42578125" style="42" customWidth="1"/>
    <col min="4116" max="4116" width="22.140625" style="42" customWidth="1"/>
    <col min="4117" max="4118" width="9.140625" style="42"/>
    <col min="4119" max="4119" width="17.28515625" style="42" customWidth="1"/>
    <col min="4120" max="4361" width="9.140625" style="42"/>
    <col min="4362" max="4362" width="24.42578125" style="42" customWidth="1"/>
    <col min="4363" max="4363" width="16.140625" style="42" customWidth="1"/>
    <col min="4364" max="4364" width="16.85546875" style="42" customWidth="1"/>
    <col min="4365" max="4365" width="17.28515625" style="42" customWidth="1"/>
    <col min="4366" max="4366" width="16.140625" style="42" customWidth="1"/>
    <col min="4367" max="4367" width="16.85546875" style="42" customWidth="1"/>
    <col min="4368" max="4368" width="17.28515625" style="42" customWidth="1"/>
    <col min="4369" max="4369" width="17.7109375" style="42" customWidth="1"/>
    <col min="4370" max="4370" width="17.28515625" style="42" customWidth="1"/>
    <col min="4371" max="4371" width="17.42578125" style="42" customWidth="1"/>
    <col min="4372" max="4372" width="22.140625" style="42" customWidth="1"/>
    <col min="4373" max="4374" width="9.140625" style="42"/>
    <col min="4375" max="4375" width="17.28515625" style="42" customWidth="1"/>
    <col min="4376" max="4617" width="9.140625" style="42"/>
    <col min="4618" max="4618" width="24.42578125" style="42" customWidth="1"/>
    <col min="4619" max="4619" width="16.140625" style="42" customWidth="1"/>
    <col min="4620" max="4620" width="16.85546875" style="42" customWidth="1"/>
    <col min="4621" max="4621" width="17.28515625" style="42" customWidth="1"/>
    <col min="4622" max="4622" width="16.140625" style="42" customWidth="1"/>
    <col min="4623" max="4623" width="16.85546875" style="42" customWidth="1"/>
    <col min="4624" max="4624" width="17.28515625" style="42" customWidth="1"/>
    <col min="4625" max="4625" width="17.7109375" style="42" customWidth="1"/>
    <col min="4626" max="4626" width="17.28515625" style="42" customWidth="1"/>
    <col min="4627" max="4627" width="17.42578125" style="42" customWidth="1"/>
    <col min="4628" max="4628" width="22.140625" style="42" customWidth="1"/>
    <col min="4629" max="4630" width="9.140625" style="42"/>
    <col min="4631" max="4631" width="17.28515625" style="42" customWidth="1"/>
    <col min="4632" max="4873" width="9.140625" style="42"/>
    <col min="4874" max="4874" width="24.42578125" style="42" customWidth="1"/>
    <col min="4875" max="4875" width="16.140625" style="42" customWidth="1"/>
    <col min="4876" max="4876" width="16.85546875" style="42" customWidth="1"/>
    <col min="4877" max="4877" width="17.28515625" style="42" customWidth="1"/>
    <col min="4878" max="4878" width="16.140625" style="42" customWidth="1"/>
    <col min="4879" max="4879" width="16.85546875" style="42" customWidth="1"/>
    <col min="4880" max="4880" width="17.28515625" style="42" customWidth="1"/>
    <col min="4881" max="4881" width="17.7109375" style="42" customWidth="1"/>
    <col min="4882" max="4882" width="17.28515625" style="42" customWidth="1"/>
    <col min="4883" max="4883" width="17.42578125" style="42" customWidth="1"/>
    <col min="4884" max="4884" width="22.140625" style="42" customWidth="1"/>
    <col min="4885" max="4886" width="9.140625" style="42"/>
    <col min="4887" max="4887" width="17.28515625" style="42" customWidth="1"/>
    <col min="4888" max="5129" width="9.140625" style="42"/>
    <col min="5130" max="5130" width="24.42578125" style="42" customWidth="1"/>
    <col min="5131" max="5131" width="16.140625" style="42" customWidth="1"/>
    <col min="5132" max="5132" width="16.85546875" style="42" customWidth="1"/>
    <col min="5133" max="5133" width="17.28515625" style="42" customWidth="1"/>
    <col min="5134" max="5134" width="16.140625" style="42" customWidth="1"/>
    <col min="5135" max="5135" width="16.85546875" style="42" customWidth="1"/>
    <col min="5136" max="5136" width="17.28515625" style="42" customWidth="1"/>
    <col min="5137" max="5137" width="17.7109375" style="42" customWidth="1"/>
    <col min="5138" max="5138" width="17.28515625" style="42" customWidth="1"/>
    <col min="5139" max="5139" width="17.42578125" style="42" customWidth="1"/>
    <col min="5140" max="5140" width="22.140625" style="42" customWidth="1"/>
    <col min="5141" max="5142" width="9.140625" style="42"/>
    <col min="5143" max="5143" width="17.28515625" style="42" customWidth="1"/>
    <col min="5144" max="5385" width="9.140625" style="42"/>
    <col min="5386" max="5386" width="24.42578125" style="42" customWidth="1"/>
    <col min="5387" max="5387" width="16.140625" style="42" customWidth="1"/>
    <col min="5388" max="5388" width="16.85546875" style="42" customWidth="1"/>
    <col min="5389" max="5389" width="17.28515625" style="42" customWidth="1"/>
    <col min="5390" max="5390" width="16.140625" style="42" customWidth="1"/>
    <col min="5391" max="5391" width="16.85546875" style="42" customWidth="1"/>
    <col min="5392" max="5392" width="17.28515625" style="42" customWidth="1"/>
    <col min="5393" max="5393" width="17.7109375" style="42" customWidth="1"/>
    <col min="5394" max="5394" width="17.28515625" style="42" customWidth="1"/>
    <col min="5395" max="5395" width="17.42578125" style="42" customWidth="1"/>
    <col min="5396" max="5396" width="22.140625" style="42" customWidth="1"/>
    <col min="5397" max="5398" width="9.140625" style="42"/>
    <col min="5399" max="5399" width="17.28515625" style="42" customWidth="1"/>
    <col min="5400" max="5641" width="9.140625" style="42"/>
    <col min="5642" max="5642" width="24.42578125" style="42" customWidth="1"/>
    <col min="5643" max="5643" width="16.140625" style="42" customWidth="1"/>
    <col min="5644" max="5644" width="16.85546875" style="42" customWidth="1"/>
    <col min="5645" max="5645" width="17.28515625" style="42" customWidth="1"/>
    <col min="5646" max="5646" width="16.140625" style="42" customWidth="1"/>
    <col min="5647" max="5647" width="16.85546875" style="42" customWidth="1"/>
    <col min="5648" max="5648" width="17.28515625" style="42" customWidth="1"/>
    <col min="5649" max="5649" width="17.7109375" style="42" customWidth="1"/>
    <col min="5650" max="5650" width="17.28515625" style="42" customWidth="1"/>
    <col min="5651" max="5651" width="17.42578125" style="42" customWidth="1"/>
    <col min="5652" max="5652" width="22.140625" style="42" customWidth="1"/>
    <col min="5653" max="5654" width="9.140625" style="42"/>
    <col min="5655" max="5655" width="17.28515625" style="42" customWidth="1"/>
    <col min="5656" max="5897" width="9.140625" style="42"/>
    <col min="5898" max="5898" width="24.42578125" style="42" customWidth="1"/>
    <col min="5899" max="5899" width="16.140625" style="42" customWidth="1"/>
    <col min="5900" max="5900" width="16.85546875" style="42" customWidth="1"/>
    <col min="5901" max="5901" width="17.28515625" style="42" customWidth="1"/>
    <col min="5902" max="5902" width="16.140625" style="42" customWidth="1"/>
    <col min="5903" max="5903" width="16.85546875" style="42" customWidth="1"/>
    <col min="5904" max="5904" width="17.28515625" style="42" customWidth="1"/>
    <col min="5905" max="5905" width="17.7109375" style="42" customWidth="1"/>
    <col min="5906" max="5906" width="17.28515625" style="42" customWidth="1"/>
    <col min="5907" max="5907" width="17.42578125" style="42" customWidth="1"/>
    <col min="5908" max="5908" width="22.140625" style="42" customWidth="1"/>
    <col min="5909" max="5910" width="9.140625" style="42"/>
    <col min="5911" max="5911" width="17.28515625" style="42" customWidth="1"/>
    <col min="5912" max="6153" width="9.140625" style="42"/>
    <col min="6154" max="6154" width="24.42578125" style="42" customWidth="1"/>
    <col min="6155" max="6155" width="16.140625" style="42" customWidth="1"/>
    <col min="6156" max="6156" width="16.85546875" style="42" customWidth="1"/>
    <col min="6157" max="6157" width="17.28515625" style="42" customWidth="1"/>
    <col min="6158" max="6158" width="16.140625" style="42" customWidth="1"/>
    <col min="6159" max="6159" width="16.85546875" style="42" customWidth="1"/>
    <col min="6160" max="6160" width="17.28515625" style="42" customWidth="1"/>
    <col min="6161" max="6161" width="17.7109375" style="42" customWidth="1"/>
    <col min="6162" max="6162" width="17.28515625" style="42" customWidth="1"/>
    <col min="6163" max="6163" width="17.42578125" style="42" customWidth="1"/>
    <col min="6164" max="6164" width="22.140625" style="42" customWidth="1"/>
    <col min="6165" max="6166" width="9.140625" style="42"/>
    <col min="6167" max="6167" width="17.28515625" style="42" customWidth="1"/>
    <col min="6168" max="6409" width="9.140625" style="42"/>
    <col min="6410" max="6410" width="24.42578125" style="42" customWidth="1"/>
    <col min="6411" max="6411" width="16.140625" style="42" customWidth="1"/>
    <col min="6412" max="6412" width="16.85546875" style="42" customWidth="1"/>
    <col min="6413" max="6413" width="17.28515625" style="42" customWidth="1"/>
    <col min="6414" max="6414" width="16.140625" style="42" customWidth="1"/>
    <col min="6415" max="6415" width="16.85546875" style="42" customWidth="1"/>
    <col min="6416" max="6416" width="17.28515625" style="42" customWidth="1"/>
    <col min="6417" max="6417" width="17.7109375" style="42" customWidth="1"/>
    <col min="6418" max="6418" width="17.28515625" style="42" customWidth="1"/>
    <col min="6419" max="6419" width="17.42578125" style="42" customWidth="1"/>
    <col min="6420" max="6420" width="22.140625" style="42" customWidth="1"/>
    <col min="6421" max="6422" width="9.140625" style="42"/>
    <col min="6423" max="6423" width="17.28515625" style="42" customWidth="1"/>
    <col min="6424" max="6665" width="9.140625" style="42"/>
    <col min="6666" max="6666" width="24.42578125" style="42" customWidth="1"/>
    <col min="6667" max="6667" width="16.140625" style="42" customWidth="1"/>
    <col min="6668" max="6668" width="16.85546875" style="42" customWidth="1"/>
    <col min="6669" max="6669" width="17.28515625" style="42" customWidth="1"/>
    <col min="6670" max="6670" width="16.140625" style="42" customWidth="1"/>
    <col min="6671" max="6671" width="16.85546875" style="42" customWidth="1"/>
    <col min="6672" max="6672" width="17.28515625" style="42" customWidth="1"/>
    <col min="6673" max="6673" width="17.7109375" style="42" customWidth="1"/>
    <col min="6674" max="6674" width="17.28515625" style="42" customWidth="1"/>
    <col min="6675" max="6675" width="17.42578125" style="42" customWidth="1"/>
    <col min="6676" max="6676" width="22.140625" style="42" customWidth="1"/>
    <col min="6677" max="6678" width="9.140625" style="42"/>
    <col min="6679" max="6679" width="17.28515625" style="42" customWidth="1"/>
    <col min="6680" max="6921" width="9.140625" style="42"/>
    <col min="6922" max="6922" width="24.42578125" style="42" customWidth="1"/>
    <col min="6923" max="6923" width="16.140625" style="42" customWidth="1"/>
    <col min="6924" max="6924" width="16.85546875" style="42" customWidth="1"/>
    <col min="6925" max="6925" width="17.28515625" style="42" customWidth="1"/>
    <col min="6926" max="6926" width="16.140625" style="42" customWidth="1"/>
    <col min="6927" max="6927" width="16.85546875" style="42" customWidth="1"/>
    <col min="6928" max="6928" width="17.28515625" style="42" customWidth="1"/>
    <col min="6929" max="6929" width="17.7109375" style="42" customWidth="1"/>
    <col min="6930" max="6930" width="17.28515625" style="42" customWidth="1"/>
    <col min="6931" max="6931" width="17.42578125" style="42" customWidth="1"/>
    <col min="6932" max="6932" width="22.140625" style="42" customWidth="1"/>
    <col min="6933" max="6934" width="9.140625" style="42"/>
    <col min="6935" max="6935" width="17.28515625" style="42" customWidth="1"/>
    <col min="6936" max="7177" width="9.140625" style="42"/>
    <col min="7178" max="7178" width="24.42578125" style="42" customWidth="1"/>
    <col min="7179" max="7179" width="16.140625" style="42" customWidth="1"/>
    <col min="7180" max="7180" width="16.85546875" style="42" customWidth="1"/>
    <col min="7181" max="7181" width="17.28515625" style="42" customWidth="1"/>
    <col min="7182" max="7182" width="16.140625" style="42" customWidth="1"/>
    <col min="7183" max="7183" width="16.85546875" style="42" customWidth="1"/>
    <col min="7184" max="7184" width="17.28515625" style="42" customWidth="1"/>
    <col min="7185" max="7185" width="17.7109375" style="42" customWidth="1"/>
    <col min="7186" max="7186" width="17.28515625" style="42" customWidth="1"/>
    <col min="7187" max="7187" width="17.42578125" style="42" customWidth="1"/>
    <col min="7188" max="7188" width="22.140625" style="42" customWidth="1"/>
    <col min="7189" max="7190" width="9.140625" style="42"/>
    <col min="7191" max="7191" width="17.28515625" style="42" customWidth="1"/>
    <col min="7192" max="7433" width="9.140625" style="42"/>
    <col min="7434" max="7434" width="24.42578125" style="42" customWidth="1"/>
    <col min="7435" max="7435" width="16.140625" style="42" customWidth="1"/>
    <col min="7436" max="7436" width="16.85546875" style="42" customWidth="1"/>
    <col min="7437" max="7437" width="17.28515625" style="42" customWidth="1"/>
    <col min="7438" max="7438" width="16.140625" style="42" customWidth="1"/>
    <col min="7439" max="7439" width="16.85546875" style="42" customWidth="1"/>
    <col min="7440" max="7440" width="17.28515625" style="42" customWidth="1"/>
    <col min="7441" max="7441" width="17.7109375" style="42" customWidth="1"/>
    <col min="7442" max="7442" width="17.28515625" style="42" customWidth="1"/>
    <col min="7443" max="7443" width="17.42578125" style="42" customWidth="1"/>
    <col min="7444" max="7444" width="22.140625" style="42" customWidth="1"/>
    <col min="7445" max="7446" width="9.140625" style="42"/>
    <col min="7447" max="7447" width="17.28515625" style="42" customWidth="1"/>
    <col min="7448" max="7689" width="9.140625" style="42"/>
    <col min="7690" max="7690" width="24.42578125" style="42" customWidth="1"/>
    <col min="7691" max="7691" width="16.140625" style="42" customWidth="1"/>
    <col min="7692" max="7692" width="16.85546875" style="42" customWidth="1"/>
    <col min="7693" max="7693" width="17.28515625" style="42" customWidth="1"/>
    <col min="7694" max="7694" width="16.140625" style="42" customWidth="1"/>
    <col min="7695" max="7695" width="16.85546875" style="42" customWidth="1"/>
    <col min="7696" max="7696" width="17.28515625" style="42" customWidth="1"/>
    <col min="7697" max="7697" width="17.7109375" style="42" customWidth="1"/>
    <col min="7698" max="7698" width="17.28515625" style="42" customWidth="1"/>
    <col min="7699" max="7699" width="17.42578125" style="42" customWidth="1"/>
    <col min="7700" max="7700" width="22.140625" style="42" customWidth="1"/>
    <col min="7701" max="7702" width="9.140625" style="42"/>
    <col min="7703" max="7703" width="17.28515625" style="42" customWidth="1"/>
    <col min="7704" max="7945" width="9.140625" style="42"/>
    <col min="7946" max="7946" width="24.42578125" style="42" customWidth="1"/>
    <col min="7947" max="7947" width="16.140625" style="42" customWidth="1"/>
    <col min="7948" max="7948" width="16.85546875" style="42" customWidth="1"/>
    <col min="7949" max="7949" width="17.28515625" style="42" customWidth="1"/>
    <col min="7950" max="7950" width="16.140625" style="42" customWidth="1"/>
    <col min="7951" max="7951" width="16.85546875" style="42" customWidth="1"/>
    <col min="7952" max="7952" width="17.28515625" style="42" customWidth="1"/>
    <col min="7953" max="7953" width="17.7109375" style="42" customWidth="1"/>
    <col min="7954" max="7954" width="17.28515625" style="42" customWidth="1"/>
    <col min="7955" max="7955" width="17.42578125" style="42" customWidth="1"/>
    <col min="7956" max="7956" width="22.140625" style="42" customWidth="1"/>
    <col min="7957" max="7958" width="9.140625" style="42"/>
    <col min="7959" max="7959" width="17.28515625" style="42" customWidth="1"/>
    <col min="7960" max="8201" width="9.140625" style="42"/>
    <col min="8202" max="8202" width="24.42578125" style="42" customWidth="1"/>
    <col min="8203" max="8203" width="16.140625" style="42" customWidth="1"/>
    <col min="8204" max="8204" width="16.85546875" style="42" customWidth="1"/>
    <col min="8205" max="8205" width="17.28515625" style="42" customWidth="1"/>
    <col min="8206" max="8206" width="16.140625" style="42" customWidth="1"/>
    <col min="8207" max="8207" width="16.85546875" style="42" customWidth="1"/>
    <col min="8208" max="8208" width="17.28515625" style="42" customWidth="1"/>
    <col min="8209" max="8209" width="17.7109375" style="42" customWidth="1"/>
    <col min="8210" max="8210" width="17.28515625" style="42" customWidth="1"/>
    <col min="8211" max="8211" width="17.42578125" style="42" customWidth="1"/>
    <col min="8212" max="8212" width="22.140625" style="42" customWidth="1"/>
    <col min="8213" max="8214" width="9.140625" style="42"/>
    <col min="8215" max="8215" width="17.28515625" style="42" customWidth="1"/>
    <col min="8216" max="8457" width="9.140625" style="42"/>
    <col min="8458" max="8458" width="24.42578125" style="42" customWidth="1"/>
    <col min="8459" max="8459" width="16.140625" style="42" customWidth="1"/>
    <col min="8460" max="8460" width="16.85546875" style="42" customWidth="1"/>
    <col min="8461" max="8461" width="17.28515625" style="42" customWidth="1"/>
    <col min="8462" max="8462" width="16.140625" style="42" customWidth="1"/>
    <col min="8463" max="8463" width="16.85546875" style="42" customWidth="1"/>
    <col min="8464" max="8464" width="17.28515625" style="42" customWidth="1"/>
    <col min="8465" max="8465" width="17.7109375" style="42" customWidth="1"/>
    <col min="8466" max="8466" width="17.28515625" style="42" customWidth="1"/>
    <col min="8467" max="8467" width="17.42578125" style="42" customWidth="1"/>
    <col min="8468" max="8468" width="22.140625" style="42" customWidth="1"/>
    <col min="8469" max="8470" width="9.140625" style="42"/>
    <col min="8471" max="8471" width="17.28515625" style="42" customWidth="1"/>
    <col min="8472" max="8713" width="9.140625" style="42"/>
    <col min="8714" max="8714" width="24.42578125" style="42" customWidth="1"/>
    <col min="8715" max="8715" width="16.140625" style="42" customWidth="1"/>
    <col min="8716" max="8716" width="16.85546875" style="42" customWidth="1"/>
    <col min="8717" max="8717" width="17.28515625" style="42" customWidth="1"/>
    <col min="8718" max="8718" width="16.140625" style="42" customWidth="1"/>
    <col min="8719" max="8719" width="16.85546875" style="42" customWidth="1"/>
    <col min="8720" max="8720" width="17.28515625" style="42" customWidth="1"/>
    <col min="8721" max="8721" width="17.7109375" style="42" customWidth="1"/>
    <col min="8722" max="8722" width="17.28515625" style="42" customWidth="1"/>
    <col min="8723" max="8723" width="17.42578125" style="42" customWidth="1"/>
    <col min="8724" max="8724" width="22.140625" style="42" customWidth="1"/>
    <col min="8725" max="8726" width="9.140625" style="42"/>
    <col min="8727" max="8727" width="17.28515625" style="42" customWidth="1"/>
    <col min="8728" max="8969" width="9.140625" style="42"/>
    <col min="8970" max="8970" width="24.42578125" style="42" customWidth="1"/>
    <col min="8971" max="8971" width="16.140625" style="42" customWidth="1"/>
    <col min="8972" max="8972" width="16.85546875" style="42" customWidth="1"/>
    <col min="8973" max="8973" width="17.28515625" style="42" customWidth="1"/>
    <col min="8974" max="8974" width="16.140625" style="42" customWidth="1"/>
    <col min="8975" max="8975" width="16.85546875" style="42" customWidth="1"/>
    <col min="8976" max="8976" width="17.28515625" style="42" customWidth="1"/>
    <col min="8977" max="8977" width="17.7109375" style="42" customWidth="1"/>
    <col min="8978" max="8978" width="17.28515625" style="42" customWidth="1"/>
    <col min="8979" max="8979" width="17.42578125" style="42" customWidth="1"/>
    <col min="8980" max="8980" width="22.140625" style="42" customWidth="1"/>
    <col min="8981" max="8982" width="9.140625" style="42"/>
    <col min="8983" max="8983" width="17.28515625" style="42" customWidth="1"/>
    <col min="8984" max="9225" width="9.140625" style="42"/>
    <col min="9226" max="9226" width="24.42578125" style="42" customWidth="1"/>
    <col min="9227" max="9227" width="16.140625" style="42" customWidth="1"/>
    <col min="9228" max="9228" width="16.85546875" style="42" customWidth="1"/>
    <col min="9229" max="9229" width="17.28515625" style="42" customWidth="1"/>
    <col min="9230" max="9230" width="16.140625" style="42" customWidth="1"/>
    <col min="9231" max="9231" width="16.85546875" style="42" customWidth="1"/>
    <col min="9232" max="9232" width="17.28515625" style="42" customWidth="1"/>
    <col min="9233" max="9233" width="17.7109375" style="42" customWidth="1"/>
    <col min="9234" max="9234" width="17.28515625" style="42" customWidth="1"/>
    <col min="9235" max="9235" width="17.42578125" style="42" customWidth="1"/>
    <col min="9236" max="9236" width="22.140625" style="42" customWidth="1"/>
    <col min="9237" max="9238" width="9.140625" style="42"/>
    <col min="9239" max="9239" width="17.28515625" style="42" customWidth="1"/>
    <col min="9240" max="9481" width="9.140625" style="42"/>
    <col min="9482" max="9482" width="24.42578125" style="42" customWidth="1"/>
    <col min="9483" max="9483" width="16.140625" style="42" customWidth="1"/>
    <col min="9484" max="9484" width="16.85546875" style="42" customWidth="1"/>
    <col min="9485" max="9485" width="17.28515625" style="42" customWidth="1"/>
    <col min="9486" max="9486" width="16.140625" style="42" customWidth="1"/>
    <col min="9487" max="9487" width="16.85546875" style="42" customWidth="1"/>
    <col min="9488" max="9488" width="17.28515625" style="42" customWidth="1"/>
    <col min="9489" max="9489" width="17.7109375" style="42" customWidth="1"/>
    <col min="9490" max="9490" width="17.28515625" style="42" customWidth="1"/>
    <col min="9491" max="9491" width="17.42578125" style="42" customWidth="1"/>
    <col min="9492" max="9492" width="22.140625" style="42" customWidth="1"/>
    <col min="9493" max="9494" width="9.140625" style="42"/>
    <col min="9495" max="9495" width="17.28515625" style="42" customWidth="1"/>
    <col min="9496" max="9737" width="9.140625" style="42"/>
    <col min="9738" max="9738" width="24.42578125" style="42" customWidth="1"/>
    <col min="9739" max="9739" width="16.140625" style="42" customWidth="1"/>
    <col min="9740" max="9740" width="16.85546875" style="42" customWidth="1"/>
    <col min="9741" max="9741" width="17.28515625" style="42" customWidth="1"/>
    <col min="9742" max="9742" width="16.140625" style="42" customWidth="1"/>
    <col min="9743" max="9743" width="16.85546875" style="42" customWidth="1"/>
    <col min="9744" max="9744" width="17.28515625" style="42" customWidth="1"/>
    <col min="9745" max="9745" width="17.7109375" style="42" customWidth="1"/>
    <col min="9746" max="9746" width="17.28515625" style="42" customWidth="1"/>
    <col min="9747" max="9747" width="17.42578125" style="42" customWidth="1"/>
    <col min="9748" max="9748" width="22.140625" style="42" customWidth="1"/>
    <col min="9749" max="9750" width="9.140625" style="42"/>
    <col min="9751" max="9751" width="17.28515625" style="42" customWidth="1"/>
    <col min="9752" max="9993" width="9.140625" style="42"/>
    <col min="9994" max="9994" width="24.42578125" style="42" customWidth="1"/>
    <col min="9995" max="9995" width="16.140625" style="42" customWidth="1"/>
    <col min="9996" max="9996" width="16.85546875" style="42" customWidth="1"/>
    <col min="9997" max="9997" width="17.28515625" style="42" customWidth="1"/>
    <col min="9998" max="9998" width="16.140625" style="42" customWidth="1"/>
    <col min="9999" max="9999" width="16.85546875" style="42" customWidth="1"/>
    <col min="10000" max="10000" width="17.28515625" style="42" customWidth="1"/>
    <col min="10001" max="10001" width="17.7109375" style="42" customWidth="1"/>
    <col min="10002" max="10002" width="17.28515625" style="42" customWidth="1"/>
    <col min="10003" max="10003" width="17.42578125" style="42" customWidth="1"/>
    <col min="10004" max="10004" width="22.140625" style="42" customWidth="1"/>
    <col min="10005" max="10006" width="9.140625" style="42"/>
    <col min="10007" max="10007" width="17.28515625" style="42" customWidth="1"/>
    <col min="10008" max="10249" width="9.140625" style="42"/>
    <col min="10250" max="10250" width="24.42578125" style="42" customWidth="1"/>
    <col min="10251" max="10251" width="16.140625" style="42" customWidth="1"/>
    <col min="10252" max="10252" width="16.85546875" style="42" customWidth="1"/>
    <col min="10253" max="10253" width="17.28515625" style="42" customWidth="1"/>
    <col min="10254" max="10254" width="16.140625" style="42" customWidth="1"/>
    <col min="10255" max="10255" width="16.85546875" style="42" customWidth="1"/>
    <col min="10256" max="10256" width="17.28515625" style="42" customWidth="1"/>
    <col min="10257" max="10257" width="17.7109375" style="42" customWidth="1"/>
    <col min="10258" max="10258" width="17.28515625" style="42" customWidth="1"/>
    <col min="10259" max="10259" width="17.42578125" style="42" customWidth="1"/>
    <col min="10260" max="10260" width="22.140625" style="42" customWidth="1"/>
    <col min="10261" max="10262" width="9.140625" style="42"/>
    <col min="10263" max="10263" width="17.28515625" style="42" customWidth="1"/>
    <col min="10264" max="10505" width="9.140625" style="42"/>
    <col min="10506" max="10506" width="24.42578125" style="42" customWidth="1"/>
    <col min="10507" max="10507" width="16.140625" style="42" customWidth="1"/>
    <col min="10508" max="10508" width="16.85546875" style="42" customWidth="1"/>
    <col min="10509" max="10509" width="17.28515625" style="42" customWidth="1"/>
    <col min="10510" max="10510" width="16.140625" style="42" customWidth="1"/>
    <col min="10511" max="10511" width="16.85546875" style="42" customWidth="1"/>
    <col min="10512" max="10512" width="17.28515625" style="42" customWidth="1"/>
    <col min="10513" max="10513" width="17.7109375" style="42" customWidth="1"/>
    <col min="10514" max="10514" width="17.28515625" style="42" customWidth="1"/>
    <col min="10515" max="10515" width="17.42578125" style="42" customWidth="1"/>
    <col min="10516" max="10516" width="22.140625" style="42" customWidth="1"/>
    <col min="10517" max="10518" width="9.140625" style="42"/>
    <col min="10519" max="10519" width="17.28515625" style="42" customWidth="1"/>
    <col min="10520" max="10761" width="9.140625" style="42"/>
    <col min="10762" max="10762" width="24.42578125" style="42" customWidth="1"/>
    <col min="10763" max="10763" width="16.140625" style="42" customWidth="1"/>
    <col min="10764" max="10764" width="16.85546875" style="42" customWidth="1"/>
    <col min="10765" max="10765" width="17.28515625" style="42" customWidth="1"/>
    <col min="10766" max="10766" width="16.140625" style="42" customWidth="1"/>
    <col min="10767" max="10767" width="16.85546875" style="42" customWidth="1"/>
    <col min="10768" max="10768" width="17.28515625" style="42" customWidth="1"/>
    <col min="10769" max="10769" width="17.7109375" style="42" customWidth="1"/>
    <col min="10770" max="10770" width="17.28515625" style="42" customWidth="1"/>
    <col min="10771" max="10771" width="17.42578125" style="42" customWidth="1"/>
    <col min="10772" max="10772" width="22.140625" style="42" customWidth="1"/>
    <col min="10773" max="10774" width="9.140625" style="42"/>
    <col min="10775" max="10775" width="17.28515625" style="42" customWidth="1"/>
    <col min="10776" max="11017" width="9.140625" style="42"/>
    <col min="11018" max="11018" width="24.42578125" style="42" customWidth="1"/>
    <col min="11019" max="11019" width="16.140625" style="42" customWidth="1"/>
    <col min="11020" max="11020" width="16.85546875" style="42" customWidth="1"/>
    <col min="11021" max="11021" width="17.28515625" style="42" customWidth="1"/>
    <col min="11022" max="11022" width="16.140625" style="42" customWidth="1"/>
    <col min="11023" max="11023" width="16.85546875" style="42" customWidth="1"/>
    <col min="11024" max="11024" width="17.28515625" style="42" customWidth="1"/>
    <col min="11025" max="11025" width="17.7109375" style="42" customWidth="1"/>
    <col min="11026" max="11026" width="17.28515625" style="42" customWidth="1"/>
    <col min="11027" max="11027" width="17.42578125" style="42" customWidth="1"/>
    <col min="11028" max="11028" width="22.140625" style="42" customWidth="1"/>
    <col min="11029" max="11030" width="9.140625" style="42"/>
    <col min="11031" max="11031" width="17.28515625" style="42" customWidth="1"/>
    <col min="11032" max="11273" width="9.140625" style="42"/>
    <col min="11274" max="11274" width="24.42578125" style="42" customWidth="1"/>
    <col min="11275" max="11275" width="16.140625" style="42" customWidth="1"/>
    <col min="11276" max="11276" width="16.85546875" style="42" customWidth="1"/>
    <col min="11277" max="11277" width="17.28515625" style="42" customWidth="1"/>
    <col min="11278" max="11278" width="16.140625" style="42" customWidth="1"/>
    <col min="11279" max="11279" width="16.85546875" style="42" customWidth="1"/>
    <col min="11280" max="11280" width="17.28515625" style="42" customWidth="1"/>
    <col min="11281" max="11281" width="17.7109375" style="42" customWidth="1"/>
    <col min="11282" max="11282" width="17.28515625" style="42" customWidth="1"/>
    <col min="11283" max="11283" width="17.42578125" style="42" customWidth="1"/>
    <col min="11284" max="11284" width="22.140625" style="42" customWidth="1"/>
    <col min="11285" max="11286" width="9.140625" style="42"/>
    <col min="11287" max="11287" width="17.28515625" style="42" customWidth="1"/>
    <col min="11288" max="11529" width="9.140625" style="42"/>
    <col min="11530" max="11530" width="24.42578125" style="42" customWidth="1"/>
    <col min="11531" max="11531" width="16.140625" style="42" customWidth="1"/>
    <col min="11532" max="11532" width="16.85546875" style="42" customWidth="1"/>
    <col min="11533" max="11533" width="17.28515625" style="42" customWidth="1"/>
    <col min="11534" max="11534" width="16.140625" style="42" customWidth="1"/>
    <col min="11535" max="11535" width="16.85546875" style="42" customWidth="1"/>
    <col min="11536" max="11536" width="17.28515625" style="42" customWidth="1"/>
    <col min="11537" max="11537" width="17.7109375" style="42" customWidth="1"/>
    <col min="11538" max="11538" width="17.28515625" style="42" customWidth="1"/>
    <col min="11539" max="11539" width="17.42578125" style="42" customWidth="1"/>
    <col min="11540" max="11540" width="22.140625" style="42" customWidth="1"/>
    <col min="11541" max="11542" width="9.140625" style="42"/>
    <col min="11543" max="11543" width="17.28515625" style="42" customWidth="1"/>
    <col min="11544" max="11785" width="9.140625" style="42"/>
    <col min="11786" max="11786" width="24.42578125" style="42" customWidth="1"/>
    <col min="11787" max="11787" width="16.140625" style="42" customWidth="1"/>
    <col min="11788" max="11788" width="16.85546875" style="42" customWidth="1"/>
    <col min="11789" max="11789" width="17.28515625" style="42" customWidth="1"/>
    <col min="11790" max="11790" width="16.140625" style="42" customWidth="1"/>
    <col min="11791" max="11791" width="16.85546875" style="42" customWidth="1"/>
    <col min="11792" max="11792" width="17.28515625" style="42" customWidth="1"/>
    <col min="11793" max="11793" width="17.7109375" style="42" customWidth="1"/>
    <col min="11794" max="11794" width="17.28515625" style="42" customWidth="1"/>
    <col min="11795" max="11795" width="17.42578125" style="42" customWidth="1"/>
    <col min="11796" max="11796" width="22.140625" style="42" customWidth="1"/>
    <col min="11797" max="11798" width="9.140625" style="42"/>
    <col min="11799" max="11799" width="17.28515625" style="42" customWidth="1"/>
    <col min="11800" max="12041" width="9.140625" style="42"/>
    <col min="12042" max="12042" width="24.42578125" style="42" customWidth="1"/>
    <col min="12043" max="12043" width="16.140625" style="42" customWidth="1"/>
    <col min="12044" max="12044" width="16.85546875" style="42" customWidth="1"/>
    <col min="12045" max="12045" width="17.28515625" style="42" customWidth="1"/>
    <col min="12046" max="12046" width="16.140625" style="42" customWidth="1"/>
    <col min="12047" max="12047" width="16.85546875" style="42" customWidth="1"/>
    <col min="12048" max="12048" width="17.28515625" style="42" customWidth="1"/>
    <col min="12049" max="12049" width="17.7109375" style="42" customWidth="1"/>
    <col min="12050" max="12050" width="17.28515625" style="42" customWidth="1"/>
    <col min="12051" max="12051" width="17.42578125" style="42" customWidth="1"/>
    <col min="12052" max="12052" width="22.140625" style="42" customWidth="1"/>
    <col min="12053" max="12054" width="9.140625" style="42"/>
    <col min="12055" max="12055" width="17.28515625" style="42" customWidth="1"/>
    <col min="12056" max="12297" width="9.140625" style="42"/>
    <col min="12298" max="12298" width="24.42578125" style="42" customWidth="1"/>
    <col min="12299" max="12299" width="16.140625" style="42" customWidth="1"/>
    <col min="12300" max="12300" width="16.85546875" style="42" customWidth="1"/>
    <col min="12301" max="12301" width="17.28515625" style="42" customWidth="1"/>
    <col min="12302" max="12302" width="16.140625" style="42" customWidth="1"/>
    <col min="12303" max="12303" width="16.85546875" style="42" customWidth="1"/>
    <col min="12304" max="12304" width="17.28515625" style="42" customWidth="1"/>
    <col min="12305" max="12305" width="17.7109375" style="42" customWidth="1"/>
    <col min="12306" max="12306" width="17.28515625" style="42" customWidth="1"/>
    <col min="12307" max="12307" width="17.42578125" style="42" customWidth="1"/>
    <col min="12308" max="12308" width="22.140625" style="42" customWidth="1"/>
    <col min="12309" max="12310" width="9.140625" style="42"/>
    <col min="12311" max="12311" width="17.28515625" style="42" customWidth="1"/>
    <col min="12312" max="12553" width="9.140625" style="42"/>
    <col min="12554" max="12554" width="24.42578125" style="42" customWidth="1"/>
    <col min="12555" max="12555" width="16.140625" style="42" customWidth="1"/>
    <col min="12556" max="12556" width="16.85546875" style="42" customWidth="1"/>
    <col min="12557" max="12557" width="17.28515625" style="42" customWidth="1"/>
    <col min="12558" max="12558" width="16.140625" style="42" customWidth="1"/>
    <col min="12559" max="12559" width="16.85546875" style="42" customWidth="1"/>
    <col min="12560" max="12560" width="17.28515625" style="42" customWidth="1"/>
    <col min="12561" max="12561" width="17.7109375" style="42" customWidth="1"/>
    <col min="12562" max="12562" width="17.28515625" style="42" customWidth="1"/>
    <col min="12563" max="12563" width="17.42578125" style="42" customWidth="1"/>
    <col min="12564" max="12564" width="22.140625" style="42" customWidth="1"/>
    <col min="12565" max="12566" width="9.140625" style="42"/>
    <col min="12567" max="12567" width="17.28515625" style="42" customWidth="1"/>
    <col min="12568" max="12809" width="9.140625" style="42"/>
    <col min="12810" max="12810" width="24.42578125" style="42" customWidth="1"/>
    <col min="12811" max="12811" width="16.140625" style="42" customWidth="1"/>
    <col min="12812" max="12812" width="16.85546875" style="42" customWidth="1"/>
    <col min="12813" max="12813" width="17.28515625" style="42" customWidth="1"/>
    <col min="12814" max="12814" width="16.140625" style="42" customWidth="1"/>
    <col min="12815" max="12815" width="16.85546875" style="42" customWidth="1"/>
    <col min="12816" max="12816" width="17.28515625" style="42" customWidth="1"/>
    <col min="12817" max="12817" width="17.7109375" style="42" customWidth="1"/>
    <col min="12818" max="12818" width="17.28515625" style="42" customWidth="1"/>
    <col min="12819" max="12819" width="17.42578125" style="42" customWidth="1"/>
    <col min="12820" max="12820" width="22.140625" style="42" customWidth="1"/>
    <col min="12821" max="12822" width="9.140625" style="42"/>
    <col min="12823" max="12823" width="17.28515625" style="42" customWidth="1"/>
    <col min="12824" max="13065" width="9.140625" style="42"/>
    <col min="13066" max="13066" width="24.42578125" style="42" customWidth="1"/>
    <col min="13067" max="13067" width="16.140625" style="42" customWidth="1"/>
    <col min="13068" max="13068" width="16.85546875" style="42" customWidth="1"/>
    <col min="13069" max="13069" width="17.28515625" style="42" customWidth="1"/>
    <col min="13070" max="13070" width="16.140625" style="42" customWidth="1"/>
    <col min="13071" max="13071" width="16.85546875" style="42" customWidth="1"/>
    <col min="13072" max="13072" width="17.28515625" style="42" customWidth="1"/>
    <col min="13073" max="13073" width="17.7109375" style="42" customWidth="1"/>
    <col min="13074" max="13074" width="17.28515625" style="42" customWidth="1"/>
    <col min="13075" max="13075" width="17.42578125" style="42" customWidth="1"/>
    <col min="13076" max="13076" width="22.140625" style="42" customWidth="1"/>
    <col min="13077" max="13078" width="9.140625" style="42"/>
    <col min="13079" max="13079" width="17.28515625" style="42" customWidth="1"/>
    <col min="13080" max="13321" width="9.140625" style="42"/>
    <col min="13322" max="13322" width="24.42578125" style="42" customWidth="1"/>
    <col min="13323" max="13323" width="16.140625" style="42" customWidth="1"/>
    <col min="13324" max="13324" width="16.85546875" style="42" customWidth="1"/>
    <col min="13325" max="13325" width="17.28515625" style="42" customWidth="1"/>
    <col min="13326" max="13326" width="16.140625" style="42" customWidth="1"/>
    <col min="13327" max="13327" width="16.85546875" style="42" customWidth="1"/>
    <col min="13328" max="13328" width="17.28515625" style="42" customWidth="1"/>
    <col min="13329" max="13329" width="17.7109375" style="42" customWidth="1"/>
    <col min="13330" max="13330" width="17.28515625" style="42" customWidth="1"/>
    <col min="13331" max="13331" width="17.42578125" style="42" customWidth="1"/>
    <col min="13332" max="13332" width="22.140625" style="42" customWidth="1"/>
    <col min="13333" max="13334" width="9.140625" style="42"/>
    <col min="13335" max="13335" width="17.28515625" style="42" customWidth="1"/>
    <col min="13336" max="13577" width="9.140625" style="42"/>
    <col min="13578" max="13578" width="24.42578125" style="42" customWidth="1"/>
    <col min="13579" max="13579" width="16.140625" style="42" customWidth="1"/>
    <col min="13580" max="13580" width="16.85546875" style="42" customWidth="1"/>
    <col min="13581" max="13581" width="17.28515625" style="42" customWidth="1"/>
    <col min="13582" max="13582" width="16.140625" style="42" customWidth="1"/>
    <col min="13583" max="13583" width="16.85546875" style="42" customWidth="1"/>
    <col min="13584" max="13584" width="17.28515625" style="42" customWidth="1"/>
    <col min="13585" max="13585" width="17.7109375" style="42" customWidth="1"/>
    <col min="13586" max="13586" width="17.28515625" style="42" customWidth="1"/>
    <col min="13587" max="13587" width="17.42578125" style="42" customWidth="1"/>
    <col min="13588" max="13588" width="22.140625" style="42" customWidth="1"/>
    <col min="13589" max="13590" width="9.140625" style="42"/>
    <col min="13591" max="13591" width="17.28515625" style="42" customWidth="1"/>
    <col min="13592" max="13833" width="9.140625" style="42"/>
    <col min="13834" max="13834" width="24.42578125" style="42" customWidth="1"/>
    <col min="13835" max="13835" width="16.140625" style="42" customWidth="1"/>
    <col min="13836" max="13836" width="16.85546875" style="42" customWidth="1"/>
    <col min="13837" max="13837" width="17.28515625" style="42" customWidth="1"/>
    <col min="13838" max="13838" width="16.140625" style="42" customWidth="1"/>
    <col min="13839" max="13839" width="16.85546875" style="42" customWidth="1"/>
    <col min="13840" max="13840" width="17.28515625" style="42" customWidth="1"/>
    <col min="13841" max="13841" width="17.7109375" style="42" customWidth="1"/>
    <col min="13842" max="13842" width="17.28515625" style="42" customWidth="1"/>
    <col min="13843" max="13843" width="17.42578125" style="42" customWidth="1"/>
    <col min="13844" max="13844" width="22.140625" style="42" customWidth="1"/>
    <col min="13845" max="13846" width="9.140625" style="42"/>
    <col min="13847" max="13847" width="17.28515625" style="42" customWidth="1"/>
    <col min="13848" max="14089" width="9.140625" style="42"/>
    <col min="14090" max="14090" width="24.42578125" style="42" customWidth="1"/>
    <col min="14091" max="14091" width="16.140625" style="42" customWidth="1"/>
    <col min="14092" max="14092" width="16.85546875" style="42" customWidth="1"/>
    <col min="14093" max="14093" width="17.28515625" style="42" customWidth="1"/>
    <col min="14094" max="14094" width="16.140625" style="42" customWidth="1"/>
    <col min="14095" max="14095" width="16.85546875" style="42" customWidth="1"/>
    <col min="14096" max="14096" width="17.28515625" style="42" customWidth="1"/>
    <col min="14097" max="14097" width="17.7109375" style="42" customWidth="1"/>
    <col min="14098" max="14098" width="17.28515625" style="42" customWidth="1"/>
    <col min="14099" max="14099" width="17.42578125" style="42" customWidth="1"/>
    <col min="14100" max="14100" width="22.140625" style="42" customWidth="1"/>
    <col min="14101" max="14102" width="9.140625" style="42"/>
    <col min="14103" max="14103" width="17.28515625" style="42" customWidth="1"/>
    <col min="14104" max="14345" width="9.140625" style="42"/>
    <col min="14346" max="14346" width="24.42578125" style="42" customWidth="1"/>
    <col min="14347" max="14347" width="16.140625" style="42" customWidth="1"/>
    <col min="14348" max="14348" width="16.85546875" style="42" customWidth="1"/>
    <col min="14349" max="14349" width="17.28515625" style="42" customWidth="1"/>
    <col min="14350" max="14350" width="16.140625" style="42" customWidth="1"/>
    <col min="14351" max="14351" width="16.85546875" style="42" customWidth="1"/>
    <col min="14352" max="14352" width="17.28515625" style="42" customWidth="1"/>
    <col min="14353" max="14353" width="17.7109375" style="42" customWidth="1"/>
    <col min="14354" max="14354" width="17.28515625" style="42" customWidth="1"/>
    <col min="14355" max="14355" width="17.42578125" style="42" customWidth="1"/>
    <col min="14356" max="14356" width="22.140625" style="42" customWidth="1"/>
    <col min="14357" max="14358" width="9.140625" style="42"/>
    <col min="14359" max="14359" width="17.28515625" style="42" customWidth="1"/>
    <col min="14360" max="14601" width="9.140625" style="42"/>
    <col min="14602" max="14602" width="24.42578125" style="42" customWidth="1"/>
    <col min="14603" max="14603" width="16.140625" style="42" customWidth="1"/>
    <col min="14604" max="14604" width="16.85546875" style="42" customWidth="1"/>
    <col min="14605" max="14605" width="17.28515625" style="42" customWidth="1"/>
    <col min="14606" max="14606" width="16.140625" style="42" customWidth="1"/>
    <col min="14607" max="14607" width="16.85546875" style="42" customWidth="1"/>
    <col min="14608" max="14608" width="17.28515625" style="42" customWidth="1"/>
    <col min="14609" max="14609" width="17.7109375" style="42" customWidth="1"/>
    <col min="14610" max="14610" width="17.28515625" style="42" customWidth="1"/>
    <col min="14611" max="14611" width="17.42578125" style="42" customWidth="1"/>
    <col min="14612" max="14612" width="22.140625" style="42" customWidth="1"/>
    <col min="14613" max="14614" width="9.140625" style="42"/>
    <col min="14615" max="14615" width="17.28515625" style="42" customWidth="1"/>
    <col min="14616" max="14857" width="9.140625" style="42"/>
    <col min="14858" max="14858" width="24.42578125" style="42" customWidth="1"/>
    <col min="14859" max="14859" width="16.140625" style="42" customWidth="1"/>
    <col min="14860" max="14860" width="16.85546875" style="42" customWidth="1"/>
    <col min="14861" max="14861" width="17.28515625" style="42" customWidth="1"/>
    <col min="14862" max="14862" width="16.140625" style="42" customWidth="1"/>
    <col min="14863" max="14863" width="16.85546875" style="42" customWidth="1"/>
    <col min="14864" max="14864" width="17.28515625" style="42" customWidth="1"/>
    <col min="14865" max="14865" width="17.7109375" style="42" customWidth="1"/>
    <col min="14866" max="14866" width="17.28515625" style="42" customWidth="1"/>
    <col min="14867" max="14867" width="17.42578125" style="42" customWidth="1"/>
    <col min="14868" max="14868" width="22.140625" style="42" customWidth="1"/>
    <col min="14869" max="14870" width="9.140625" style="42"/>
    <col min="14871" max="14871" width="17.28515625" style="42" customWidth="1"/>
    <col min="14872" max="15113" width="9.140625" style="42"/>
    <col min="15114" max="15114" width="24.42578125" style="42" customWidth="1"/>
    <col min="15115" max="15115" width="16.140625" style="42" customWidth="1"/>
    <col min="15116" max="15116" width="16.85546875" style="42" customWidth="1"/>
    <col min="15117" max="15117" width="17.28515625" style="42" customWidth="1"/>
    <col min="15118" max="15118" width="16.140625" style="42" customWidth="1"/>
    <col min="15119" max="15119" width="16.85546875" style="42" customWidth="1"/>
    <col min="15120" max="15120" width="17.28515625" style="42" customWidth="1"/>
    <col min="15121" max="15121" width="17.7109375" style="42" customWidth="1"/>
    <col min="15122" max="15122" width="17.28515625" style="42" customWidth="1"/>
    <col min="15123" max="15123" width="17.42578125" style="42" customWidth="1"/>
    <col min="15124" max="15124" width="22.140625" style="42" customWidth="1"/>
    <col min="15125" max="15126" width="9.140625" style="42"/>
    <col min="15127" max="15127" width="17.28515625" style="42" customWidth="1"/>
    <col min="15128" max="15369" width="9.140625" style="42"/>
    <col min="15370" max="15370" width="24.42578125" style="42" customWidth="1"/>
    <col min="15371" max="15371" width="16.140625" style="42" customWidth="1"/>
    <col min="15372" max="15372" width="16.85546875" style="42" customWidth="1"/>
    <col min="15373" max="15373" width="17.28515625" style="42" customWidth="1"/>
    <col min="15374" max="15374" width="16.140625" style="42" customWidth="1"/>
    <col min="15375" max="15375" width="16.85546875" style="42" customWidth="1"/>
    <col min="15376" max="15376" width="17.28515625" style="42" customWidth="1"/>
    <col min="15377" max="15377" width="17.7109375" style="42" customWidth="1"/>
    <col min="15378" max="15378" width="17.28515625" style="42" customWidth="1"/>
    <col min="15379" max="15379" width="17.42578125" style="42" customWidth="1"/>
    <col min="15380" max="15380" width="22.140625" style="42" customWidth="1"/>
    <col min="15381" max="15382" width="9.140625" style="42"/>
    <col min="15383" max="15383" width="17.28515625" style="42" customWidth="1"/>
    <col min="15384" max="15625" width="9.140625" style="42"/>
    <col min="15626" max="15626" width="24.42578125" style="42" customWidth="1"/>
    <col min="15627" max="15627" width="16.140625" style="42" customWidth="1"/>
    <col min="15628" max="15628" width="16.85546875" style="42" customWidth="1"/>
    <col min="15629" max="15629" width="17.28515625" style="42" customWidth="1"/>
    <col min="15630" max="15630" width="16.140625" style="42" customWidth="1"/>
    <col min="15631" max="15631" width="16.85546875" style="42" customWidth="1"/>
    <col min="15632" max="15632" width="17.28515625" style="42" customWidth="1"/>
    <col min="15633" max="15633" width="17.7109375" style="42" customWidth="1"/>
    <col min="15634" max="15634" width="17.28515625" style="42" customWidth="1"/>
    <col min="15635" max="15635" width="17.42578125" style="42" customWidth="1"/>
    <col min="15636" max="15636" width="22.140625" style="42" customWidth="1"/>
    <col min="15637" max="15638" width="9.140625" style="42"/>
    <col min="15639" max="15639" width="17.28515625" style="42" customWidth="1"/>
    <col min="15640" max="15881" width="9.140625" style="42"/>
    <col min="15882" max="15882" width="24.42578125" style="42" customWidth="1"/>
    <col min="15883" max="15883" width="16.140625" style="42" customWidth="1"/>
    <col min="15884" max="15884" width="16.85546875" style="42" customWidth="1"/>
    <col min="15885" max="15885" width="17.28515625" style="42" customWidth="1"/>
    <col min="15886" max="15886" width="16.140625" style="42" customWidth="1"/>
    <col min="15887" max="15887" width="16.85546875" style="42" customWidth="1"/>
    <col min="15888" max="15888" width="17.28515625" style="42" customWidth="1"/>
    <col min="15889" max="15889" width="17.7109375" style="42" customWidth="1"/>
    <col min="15890" max="15890" width="17.28515625" style="42" customWidth="1"/>
    <col min="15891" max="15891" width="17.42578125" style="42" customWidth="1"/>
    <col min="15892" max="15892" width="22.140625" style="42" customWidth="1"/>
    <col min="15893" max="15894" width="9.140625" style="42"/>
    <col min="15895" max="15895" width="17.28515625" style="42" customWidth="1"/>
    <col min="15896" max="16137" width="9.140625" style="42"/>
    <col min="16138" max="16138" width="24.42578125" style="42" customWidth="1"/>
    <col min="16139" max="16139" width="16.140625" style="42" customWidth="1"/>
    <col min="16140" max="16140" width="16.85546875" style="42" customWidth="1"/>
    <col min="16141" max="16141" width="17.28515625" style="42" customWidth="1"/>
    <col min="16142" max="16142" width="16.140625" style="42" customWidth="1"/>
    <col min="16143" max="16143" width="16.85546875" style="42" customWidth="1"/>
    <col min="16144" max="16144" width="17.28515625" style="42" customWidth="1"/>
    <col min="16145" max="16145" width="17.7109375" style="42" customWidth="1"/>
    <col min="16146" max="16146" width="17.28515625" style="42" customWidth="1"/>
    <col min="16147" max="16147" width="17.42578125" style="42" customWidth="1"/>
    <col min="16148" max="16148" width="22.140625" style="42" customWidth="1"/>
    <col min="16149" max="16150" width="9.140625" style="42"/>
    <col min="16151" max="16151" width="17.28515625" style="42" customWidth="1"/>
    <col min="16152" max="16384" width="9.140625" style="42"/>
  </cols>
  <sheetData>
    <row r="1" spans="1:21" x14ac:dyDescent="0.25">
      <c r="A1" s="713"/>
      <c r="B1" s="713"/>
      <c r="C1" s="713"/>
      <c r="D1" s="713"/>
      <c r="E1" s="713"/>
      <c r="F1" s="713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</row>
    <row r="2" spans="1:21" x14ac:dyDescent="0.25">
      <c r="S2" s="721" t="s">
        <v>663</v>
      </c>
      <c r="T2" s="721"/>
      <c r="U2" s="262"/>
    </row>
    <row r="3" spans="1:21" x14ac:dyDescent="0.25">
      <c r="A3" s="715" t="s">
        <v>721</v>
      </c>
      <c r="B3" s="715"/>
      <c r="C3" s="715"/>
      <c r="D3" s="715"/>
      <c r="E3" s="715"/>
      <c r="F3" s="715"/>
      <c r="G3" s="715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</row>
    <row r="4" spans="1:21" ht="15.75" thickBot="1" x14ac:dyDescent="0.3">
      <c r="T4" s="263" t="s">
        <v>441</v>
      </c>
    </row>
    <row r="5" spans="1:21" ht="24.95" customHeight="1" thickTop="1" x14ac:dyDescent="0.25">
      <c r="A5" s="264" t="s">
        <v>442</v>
      </c>
      <c r="B5" s="716" t="s">
        <v>443</v>
      </c>
      <c r="C5" s="717"/>
      <c r="D5" s="717"/>
      <c r="E5" s="717"/>
      <c r="F5" s="717"/>
      <c r="G5" s="717"/>
      <c r="H5" s="718" t="s">
        <v>444</v>
      </c>
      <c r="I5" s="717"/>
      <c r="J5" s="717"/>
      <c r="K5" s="717"/>
      <c r="L5" s="717"/>
      <c r="M5" s="717"/>
      <c r="N5" s="719" t="s">
        <v>445</v>
      </c>
      <c r="O5" s="720"/>
      <c r="P5" s="720"/>
      <c r="Q5" s="720"/>
      <c r="R5" s="720"/>
      <c r="S5" s="720"/>
      <c r="T5" s="265" t="s">
        <v>446</v>
      </c>
    </row>
    <row r="6" spans="1:21" ht="39" thickBot="1" x14ac:dyDescent="0.3">
      <c r="A6" s="266"/>
      <c r="B6" s="267" t="s">
        <v>249</v>
      </c>
      <c r="C6" s="268" t="s">
        <v>151</v>
      </c>
      <c r="D6" s="269" t="s">
        <v>156</v>
      </c>
      <c r="E6" s="269" t="s">
        <v>491</v>
      </c>
      <c r="F6" s="269" t="s">
        <v>490</v>
      </c>
      <c r="G6" s="270" t="s">
        <v>492</v>
      </c>
      <c r="H6" s="267" t="s">
        <v>249</v>
      </c>
      <c r="I6" s="268" t="s">
        <v>151</v>
      </c>
      <c r="J6" s="269" t="s">
        <v>156</v>
      </c>
      <c r="K6" s="269" t="s">
        <v>491</v>
      </c>
      <c r="L6" s="269" t="s">
        <v>490</v>
      </c>
      <c r="M6" s="270" t="s">
        <v>492</v>
      </c>
      <c r="N6" s="267" t="s">
        <v>249</v>
      </c>
      <c r="O6" s="268" t="s">
        <v>151</v>
      </c>
      <c r="P6" s="269" t="s">
        <v>156</v>
      </c>
      <c r="Q6" s="269" t="s">
        <v>491</v>
      </c>
      <c r="R6" s="269" t="s">
        <v>490</v>
      </c>
      <c r="S6" s="270" t="s">
        <v>575</v>
      </c>
      <c r="T6" s="271" t="s">
        <v>447</v>
      </c>
    </row>
    <row r="7" spans="1:21" ht="15.75" thickTop="1" x14ac:dyDescent="0.25">
      <c r="A7" s="272" t="s">
        <v>448</v>
      </c>
      <c r="B7" s="343"/>
      <c r="C7" s="344"/>
      <c r="D7" s="344"/>
      <c r="E7" s="344"/>
      <c r="F7" s="344"/>
      <c r="G7" s="344"/>
      <c r="H7" s="345"/>
      <c r="I7" s="344"/>
      <c r="J7" s="344"/>
      <c r="K7" s="344"/>
      <c r="L7" s="344"/>
      <c r="M7" s="344"/>
      <c r="N7" s="345">
        <f>+'2. Önkormányzat'!E17</f>
        <v>100001757</v>
      </c>
      <c r="O7" s="344">
        <f>+'3. PH'!E17</f>
        <v>51179204</v>
      </c>
      <c r="P7" s="344">
        <f>+'4.GondozásiKp'!E17</f>
        <v>69601908</v>
      </c>
      <c r="Q7" s="344">
        <f>+'5. Könyvtár'!E17</f>
        <v>4026555</v>
      </c>
      <c r="R7" s="344">
        <f>+'6. Konyha'!E17</f>
        <v>20132087</v>
      </c>
      <c r="S7" s="344">
        <f>+'7. Óvoda'!E17</f>
        <v>59043226</v>
      </c>
      <c r="T7" s="342">
        <f t="shared" ref="T7:T19" si="0">SUM(B7:S7)</f>
        <v>303984737</v>
      </c>
    </row>
    <row r="8" spans="1:21" ht="15.75" thickBot="1" x14ac:dyDescent="0.3">
      <c r="A8" s="276" t="s">
        <v>449</v>
      </c>
      <c r="B8" s="346"/>
      <c r="C8" s="25"/>
      <c r="D8" s="25"/>
      <c r="E8" s="25"/>
      <c r="F8" s="25"/>
      <c r="G8" s="25"/>
      <c r="H8" s="347"/>
      <c r="I8" s="25"/>
      <c r="J8" s="25"/>
      <c r="K8" s="25"/>
      <c r="L8" s="25"/>
      <c r="M8" s="25"/>
      <c r="N8" s="347">
        <f>+'2. Önkormányzat'!E19</f>
        <v>16681422</v>
      </c>
      <c r="O8" s="25">
        <f>+'3. PH'!E19</f>
        <v>8629411</v>
      </c>
      <c r="P8" s="344">
        <f>+'4.GondozásiKp'!E19</f>
        <v>11661359</v>
      </c>
      <c r="Q8" s="344">
        <f>+'5. Könyvtár'!E19</f>
        <v>880969</v>
      </c>
      <c r="R8" s="344">
        <f>+'6. Konyha'!E19</f>
        <v>3647312</v>
      </c>
      <c r="S8" s="344">
        <f>+'7. Óvoda'!E19</f>
        <v>9488965</v>
      </c>
      <c r="T8" s="342">
        <f t="shared" si="0"/>
        <v>50989438</v>
      </c>
    </row>
    <row r="9" spans="1:21" ht="15.75" thickBot="1" x14ac:dyDescent="0.3">
      <c r="A9" s="279" t="s">
        <v>450</v>
      </c>
      <c r="B9" s="346"/>
      <c r="C9" s="25"/>
      <c r="D9" s="25"/>
      <c r="E9" s="25"/>
      <c r="F9" s="25"/>
      <c r="G9" s="25"/>
      <c r="H9" s="347"/>
      <c r="I9" s="25"/>
      <c r="J9" s="25"/>
      <c r="K9" s="25"/>
      <c r="L9" s="25"/>
      <c r="M9" s="25"/>
      <c r="N9" s="347">
        <f>+'2. Önkormányzat'!E40</f>
        <v>136028138</v>
      </c>
      <c r="O9" s="25">
        <f>+'3. PH'!E40</f>
        <v>11358942</v>
      </c>
      <c r="P9" s="344">
        <f>+'4.GondozásiKp'!E40</f>
        <v>52256789</v>
      </c>
      <c r="Q9" s="344">
        <f>+'5. Könyvtár'!E40</f>
        <v>6461080</v>
      </c>
      <c r="R9" s="344">
        <f>+'6. Konyha'!E40</f>
        <v>56906311</v>
      </c>
      <c r="S9" s="344">
        <f>+'7. Óvoda'!E40</f>
        <v>12684931</v>
      </c>
      <c r="T9" s="342">
        <f t="shared" si="0"/>
        <v>275696191</v>
      </c>
    </row>
    <row r="10" spans="1:21" ht="15.75" thickBot="1" x14ac:dyDescent="0.3">
      <c r="A10" s="279" t="s">
        <v>451</v>
      </c>
      <c r="B10" s="346"/>
      <c r="C10" s="25"/>
      <c r="D10" s="25"/>
      <c r="E10" s="25"/>
      <c r="F10" s="25"/>
      <c r="G10" s="25"/>
      <c r="H10" s="347"/>
      <c r="I10" s="25"/>
      <c r="J10" s="25"/>
      <c r="K10" s="25"/>
      <c r="L10" s="25"/>
      <c r="M10" s="25"/>
      <c r="N10" s="347">
        <f>+'2. Önkormányzat'!E45</f>
        <v>4141708</v>
      </c>
      <c r="O10" s="25">
        <f>+'3. PH'!E45</f>
        <v>0</v>
      </c>
      <c r="P10" s="25">
        <f>'4.GondozásiKp'!E45</f>
        <v>0</v>
      </c>
      <c r="Q10" s="25">
        <f>+'5. Könyvtár'!E45</f>
        <v>0</v>
      </c>
      <c r="R10" s="25">
        <f>+'6. Konyha'!E45</f>
        <v>0</v>
      </c>
      <c r="S10" s="25"/>
      <c r="T10" s="342">
        <f t="shared" si="0"/>
        <v>4141708</v>
      </c>
    </row>
    <row r="11" spans="1:21" ht="23.25" thickBot="1" x14ac:dyDescent="0.3">
      <c r="A11" s="279" t="s">
        <v>452</v>
      </c>
      <c r="B11" s="346"/>
      <c r="C11" s="25"/>
      <c r="D11" s="25"/>
      <c r="E11" s="25"/>
      <c r="F11" s="25"/>
      <c r="G11" s="25"/>
      <c r="H11" s="347"/>
      <c r="I11" s="25"/>
      <c r="J11" s="25"/>
      <c r="K11" s="25"/>
      <c r="L11" s="25"/>
      <c r="M11" s="25"/>
      <c r="N11" s="347">
        <f>+'2. Önkormányzat'!E50+'2. Önkormányzat'!E49</f>
        <v>20466262</v>
      </c>
      <c r="O11" s="25"/>
      <c r="P11" s="25">
        <f>'4.GondozásiKp'!E50</f>
        <v>0</v>
      </c>
      <c r="Q11" s="25">
        <f>+'5. Könyvtár'!E50</f>
        <v>0</v>
      </c>
      <c r="R11" s="25">
        <f>+'6. Konyha'!E50</f>
        <v>0</v>
      </c>
      <c r="S11" s="25"/>
      <c r="T11" s="342">
        <f t="shared" si="0"/>
        <v>20466262</v>
      </c>
    </row>
    <row r="12" spans="1:21" ht="23.25" thickBot="1" x14ac:dyDescent="0.3">
      <c r="A12" s="279" t="s">
        <v>453</v>
      </c>
      <c r="B12" s="346">
        <f>+'2. Önkormányzat'!E51</f>
        <v>7640000</v>
      </c>
      <c r="C12" s="25"/>
      <c r="D12" s="25"/>
      <c r="E12" s="25"/>
      <c r="F12" s="25"/>
      <c r="G12" s="25"/>
      <c r="H12" s="347"/>
      <c r="I12" s="25"/>
      <c r="J12" s="25"/>
      <c r="K12" s="25"/>
      <c r="L12" s="25"/>
      <c r="M12" s="25"/>
      <c r="N12" s="347">
        <v>0</v>
      </c>
      <c r="O12" s="25"/>
      <c r="P12" s="25">
        <f>'4.GondozásiKp'!E51</f>
        <v>0</v>
      </c>
      <c r="Q12" s="25">
        <f>+'5. Könyvtár'!E51</f>
        <v>0</v>
      </c>
      <c r="R12" s="25">
        <f>+'6. Konyha'!E52</f>
        <v>0</v>
      </c>
      <c r="S12" s="25"/>
      <c r="T12" s="342">
        <f t="shared" si="0"/>
        <v>7640000</v>
      </c>
    </row>
    <row r="13" spans="1:21" ht="34.5" thickBot="1" x14ac:dyDescent="0.3">
      <c r="A13" s="279" t="s">
        <v>454</v>
      </c>
      <c r="B13" s="346"/>
      <c r="C13" s="25"/>
      <c r="D13" s="25"/>
      <c r="E13" s="25"/>
      <c r="F13" s="25"/>
      <c r="G13" s="25"/>
      <c r="H13" s="347"/>
      <c r="I13" s="25"/>
      <c r="J13" s="25"/>
      <c r="K13" s="25"/>
      <c r="L13" s="25"/>
      <c r="M13" s="25"/>
      <c r="N13" s="347"/>
      <c r="O13" s="25"/>
      <c r="P13" s="25"/>
      <c r="Q13" s="25"/>
      <c r="R13" s="25"/>
      <c r="S13" s="25"/>
      <c r="T13" s="342">
        <f t="shared" si="0"/>
        <v>0</v>
      </c>
    </row>
    <row r="14" spans="1:21" ht="34.5" thickBot="1" x14ac:dyDescent="0.3">
      <c r="A14" s="279" t="s">
        <v>455</v>
      </c>
      <c r="B14" s="346"/>
      <c r="C14" s="25"/>
      <c r="D14" s="25"/>
      <c r="E14" s="25"/>
      <c r="F14" s="25"/>
      <c r="G14" s="25"/>
      <c r="H14" s="347"/>
      <c r="I14" s="25"/>
      <c r="J14" s="25"/>
      <c r="K14" s="25"/>
      <c r="L14" s="25"/>
      <c r="M14" s="25"/>
      <c r="N14" s="347"/>
      <c r="O14" s="25"/>
      <c r="P14" s="25"/>
      <c r="Q14" s="25"/>
      <c r="R14" s="25"/>
      <c r="S14" s="25"/>
      <c r="T14" s="342">
        <f t="shared" si="0"/>
        <v>0</v>
      </c>
    </row>
    <row r="15" spans="1:21" ht="15.75" thickBot="1" x14ac:dyDescent="0.3">
      <c r="A15" s="279" t="s">
        <v>456</v>
      </c>
      <c r="B15" s="346"/>
      <c r="C15" s="25"/>
      <c r="D15" s="25"/>
      <c r="E15" s="25"/>
      <c r="F15" s="25"/>
      <c r="G15" s="25"/>
      <c r="H15" s="347"/>
      <c r="I15" s="25"/>
      <c r="J15" s="25"/>
      <c r="K15" s="25"/>
      <c r="L15" s="25"/>
      <c r="M15" s="25"/>
      <c r="N15" s="347"/>
      <c r="O15" s="25"/>
      <c r="P15" s="25"/>
      <c r="Q15" s="25"/>
      <c r="R15" s="25"/>
      <c r="S15" s="25"/>
      <c r="T15" s="342">
        <f t="shared" si="0"/>
        <v>0</v>
      </c>
    </row>
    <row r="16" spans="1:21" ht="23.25" thickBot="1" x14ac:dyDescent="0.3">
      <c r="A16" s="280" t="s">
        <v>457</v>
      </c>
      <c r="B16" s="346"/>
      <c r="C16" s="25"/>
      <c r="D16" s="25"/>
      <c r="E16" s="25"/>
      <c r="F16" s="25"/>
      <c r="G16" s="25"/>
      <c r="H16" s="347"/>
      <c r="I16" s="25"/>
      <c r="J16" s="25"/>
      <c r="K16" s="25"/>
      <c r="L16" s="25"/>
      <c r="M16" s="25"/>
      <c r="N16" s="347">
        <f>+'2. Önkormányzat'!E52</f>
        <v>0</v>
      </c>
      <c r="O16" s="25"/>
      <c r="P16" s="25">
        <f>'4.GondozásiKp'!E52</f>
        <v>0</v>
      </c>
      <c r="Q16" s="25">
        <f>+'5. Könyvtár'!E52</f>
        <v>0</v>
      </c>
      <c r="R16" s="25">
        <f>+'6. Konyha'!E52</f>
        <v>0</v>
      </c>
      <c r="S16" s="25"/>
      <c r="T16" s="342">
        <f t="shared" si="0"/>
        <v>0</v>
      </c>
    </row>
    <row r="17" spans="1:21" x14ac:dyDescent="0.25">
      <c r="A17" s="281" t="s">
        <v>458</v>
      </c>
      <c r="B17" s="346"/>
      <c r="C17" s="25"/>
      <c r="D17" s="25"/>
      <c r="E17" s="25"/>
      <c r="F17" s="25"/>
      <c r="G17" s="25"/>
      <c r="H17" s="347"/>
      <c r="I17" s="25"/>
      <c r="J17" s="25"/>
      <c r="K17" s="25"/>
      <c r="L17" s="25"/>
      <c r="M17" s="25"/>
      <c r="N17" s="347">
        <f>+'2. Önkormányzat'!E67+'2. Önkormányzat'!E62</f>
        <v>34283270</v>
      </c>
      <c r="O17" s="25">
        <f>+'3. PH'!E62</f>
        <v>127000</v>
      </c>
      <c r="P17" s="344">
        <f>+'4.GondozásiKp'!E67+'4.GondozásiKp'!E62</f>
        <v>577594</v>
      </c>
      <c r="Q17" s="344">
        <f>+'5. Könyvtár'!E62+'5. Könyvtár'!E67</f>
        <v>0</v>
      </c>
      <c r="R17" s="344">
        <f>+'6. Konyha'!E67+'6. Konyha'!E62</f>
        <v>0</v>
      </c>
      <c r="S17" s="344"/>
      <c r="T17" s="342">
        <f t="shared" si="0"/>
        <v>34987864</v>
      </c>
      <c r="U17" s="334"/>
    </row>
    <row r="18" spans="1:21" ht="15.75" thickBot="1" x14ac:dyDescent="0.3">
      <c r="A18" s="281" t="s">
        <v>459</v>
      </c>
      <c r="B18" s="346"/>
      <c r="C18" s="25"/>
      <c r="D18" s="25"/>
      <c r="E18" s="25"/>
      <c r="F18" s="25"/>
      <c r="G18" s="25"/>
      <c r="H18" s="347"/>
      <c r="I18" s="25"/>
      <c r="J18" s="25"/>
      <c r="K18" s="25"/>
      <c r="L18" s="25"/>
      <c r="M18" s="25"/>
      <c r="N18" s="347">
        <f>+'2. Önkormányzat'!E79</f>
        <v>12644490</v>
      </c>
      <c r="O18" s="25"/>
      <c r="P18" s="344">
        <f>'4.GondozásiKp'!E79</f>
        <v>0</v>
      </c>
      <c r="Q18" s="344"/>
      <c r="R18" s="344"/>
      <c r="S18" s="344"/>
      <c r="T18" s="342">
        <f t="shared" si="0"/>
        <v>12644490</v>
      </c>
    </row>
    <row r="19" spans="1:21" ht="23.25" thickBot="1" x14ac:dyDescent="0.3">
      <c r="A19" s="279" t="s">
        <v>460</v>
      </c>
      <c r="B19" s="346"/>
      <c r="C19" s="25"/>
      <c r="D19" s="25"/>
      <c r="E19" s="25"/>
      <c r="F19" s="25"/>
      <c r="G19" s="25"/>
      <c r="H19" s="347"/>
      <c r="I19" s="25"/>
      <c r="J19" s="25"/>
      <c r="K19" s="25"/>
      <c r="L19" s="25"/>
      <c r="M19" s="25"/>
      <c r="N19" s="347"/>
      <c r="O19" s="25"/>
      <c r="P19" s="25"/>
      <c r="Q19" s="25"/>
      <c r="R19" s="25"/>
      <c r="S19" s="25"/>
      <c r="T19" s="342">
        <f t="shared" si="0"/>
        <v>0</v>
      </c>
    </row>
    <row r="20" spans="1:21" ht="23.25" thickBot="1" x14ac:dyDescent="0.3">
      <c r="A20" s="279" t="s">
        <v>461</v>
      </c>
      <c r="B20" s="346"/>
      <c r="C20" s="25"/>
      <c r="D20" s="25"/>
      <c r="E20" s="25"/>
      <c r="F20" s="25"/>
      <c r="G20" s="25"/>
      <c r="H20" s="347"/>
      <c r="I20" s="25"/>
      <c r="J20" s="25"/>
      <c r="K20" s="25"/>
      <c r="L20" s="25"/>
      <c r="M20" s="25"/>
      <c r="N20" s="347">
        <f>+'2. Önkormányzat'!E71</f>
        <v>5078577</v>
      </c>
      <c r="O20" s="25"/>
      <c r="P20" s="25"/>
      <c r="Q20" s="25"/>
      <c r="R20" s="25"/>
      <c r="S20" s="25"/>
      <c r="T20" s="342"/>
    </row>
    <row r="21" spans="1:21" ht="34.5" thickBot="1" x14ac:dyDescent="0.3">
      <c r="A21" s="279" t="s">
        <v>462</v>
      </c>
      <c r="B21" s="346"/>
      <c r="C21" s="25"/>
      <c r="D21" s="25"/>
      <c r="E21" s="25"/>
      <c r="F21" s="25"/>
      <c r="G21" s="25"/>
      <c r="H21" s="347"/>
      <c r="I21" s="25"/>
      <c r="J21" s="25"/>
      <c r="K21" s="25"/>
      <c r="L21" s="25"/>
      <c r="M21" s="25"/>
      <c r="N21" s="347"/>
      <c r="O21" s="25"/>
      <c r="P21" s="25"/>
      <c r="Q21" s="25"/>
      <c r="R21" s="25"/>
      <c r="S21" s="25"/>
      <c r="T21" s="342">
        <f t="shared" ref="T21:T27" si="1">SUM(B21:S21)</f>
        <v>0</v>
      </c>
    </row>
    <row r="22" spans="1:21" ht="34.5" thickBot="1" x14ac:dyDescent="0.3">
      <c r="A22" s="279" t="s">
        <v>463</v>
      </c>
      <c r="B22" s="346"/>
      <c r="C22" s="25"/>
      <c r="D22" s="25"/>
      <c r="E22" s="25"/>
      <c r="F22" s="25"/>
      <c r="G22" s="25"/>
      <c r="H22" s="347"/>
      <c r="I22" s="25"/>
      <c r="J22" s="25"/>
      <c r="K22" s="25"/>
      <c r="L22" s="25"/>
      <c r="M22" s="25"/>
      <c r="N22" s="347">
        <f>+'2. Önkormányzat'!E70</f>
        <v>130000</v>
      </c>
      <c r="O22" s="25"/>
      <c r="P22" s="25">
        <f>'4.GondozásiKp'!E70</f>
        <v>0</v>
      </c>
      <c r="Q22" s="25"/>
      <c r="R22" s="25"/>
      <c r="S22" s="25"/>
      <c r="T22" s="342">
        <f t="shared" si="1"/>
        <v>130000</v>
      </c>
    </row>
    <row r="23" spans="1:21" ht="23.25" thickBot="1" x14ac:dyDescent="0.3">
      <c r="A23" s="279" t="s">
        <v>464</v>
      </c>
      <c r="B23" s="346"/>
      <c r="C23" s="25"/>
      <c r="D23" s="25"/>
      <c r="E23" s="25"/>
      <c r="F23" s="25"/>
      <c r="G23" s="25"/>
      <c r="H23" s="347"/>
      <c r="I23" s="25"/>
      <c r="J23" s="25"/>
      <c r="K23" s="25"/>
      <c r="L23" s="25"/>
      <c r="M23" s="25"/>
      <c r="N23" s="347"/>
      <c r="O23" s="25"/>
      <c r="P23" s="25"/>
      <c r="Q23" s="25"/>
      <c r="R23" s="25"/>
      <c r="S23" s="25"/>
      <c r="T23" s="342">
        <f t="shared" si="1"/>
        <v>0</v>
      </c>
    </row>
    <row r="24" spans="1:21" ht="15.75" thickBot="1" x14ac:dyDescent="0.3">
      <c r="A24" s="282" t="s">
        <v>465</v>
      </c>
      <c r="B24" s="346"/>
      <c r="C24" s="25"/>
      <c r="D24" s="25"/>
      <c r="E24" s="25"/>
      <c r="F24" s="25"/>
      <c r="G24" s="25"/>
      <c r="H24" s="347"/>
      <c r="I24" s="25"/>
      <c r="J24" s="25"/>
      <c r="K24" s="25"/>
      <c r="L24" s="25"/>
      <c r="M24" s="25"/>
      <c r="N24" s="347"/>
      <c r="O24" s="25"/>
      <c r="P24" s="25"/>
      <c r="Q24" s="25"/>
      <c r="R24" s="25"/>
      <c r="S24" s="25"/>
      <c r="T24" s="342">
        <f t="shared" si="1"/>
        <v>0</v>
      </c>
    </row>
    <row r="25" spans="1:21" ht="23.25" thickBot="1" x14ac:dyDescent="0.3">
      <c r="A25" s="279" t="s">
        <v>466</v>
      </c>
      <c r="B25" s="346"/>
      <c r="C25" s="25"/>
      <c r="D25" s="25"/>
      <c r="E25" s="25"/>
      <c r="F25" s="25"/>
      <c r="G25" s="25"/>
      <c r="H25" s="347"/>
      <c r="I25" s="25"/>
      <c r="J25" s="25"/>
      <c r="K25" s="25"/>
      <c r="L25" s="25"/>
      <c r="M25" s="25"/>
      <c r="N25" s="347">
        <f>+'2. Önkormányzat'!E78</f>
        <v>211967744</v>
      </c>
      <c r="O25" s="25"/>
      <c r="P25" s="25">
        <f>'4.GondozásiKp'!E78</f>
        <v>0</v>
      </c>
      <c r="Q25" s="25"/>
      <c r="R25" s="25"/>
      <c r="S25" s="25"/>
      <c r="T25" s="342">
        <f t="shared" si="1"/>
        <v>211967744</v>
      </c>
    </row>
    <row r="26" spans="1:21" ht="23.25" thickBot="1" x14ac:dyDescent="0.3">
      <c r="A26" s="279" t="s">
        <v>467</v>
      </c>
      <c r="B26" s="346"/>
      <c r="C26" s="25"/>
      <c r="D26" s="25"/>
      <c r="E26" s="25"/>
      <c r="F26" s="25"/>
      <c r="G26" s="25"/>
      <c r="H26" s="347"/>
      <c r="I26" s="25"/>
      <c r="J26" s="25"/>
      <c r="K26" s="25"/>
      <c r="L26" s="25"/>
      <c r="M26" s="25"/>
      <c r="N26" s="347">
        <v>0</v>
      </c>
      <c r="O26" s="25"/>
      <c r="P26" s="25"/>
      <c r="Q26" s="25"/>
      <c r="R26" s="25"/>
      <c r="S26" s="25"/>
      <c r="T26" s="342">
        <f t="shared" si="1"/>
        <v>0</v>
      </c>
    </row>
    <row r="27" spans="1:21" ht="23.25" thickBot="1" x14ac:dyDescent="0.3">
      <c r="A27" s="280" t="s">
        <v>468</v>
      </c>
      <c r="B27" s="346"/>
      <c r="C27" s="25"/>
      <c r="D27" s="25"/>
      <c r="E27" s="25"/>
      <c r="F27" s="25"/>
      <c r="G27" s="25"/>
      <c r="H27" s="347"/>
      <c r="I27" s="25"/>
      <c r="J27" s="25"/>
      <c r="K27" s="25"/>
      <c r="L27" s="25"/>
      <c r="M27" s="25"/>
      <c r="N27" s="347">
        <f>+'2. Önkormányzat'!E80</f>
        <v>279600048</v>
      </c>
      <c r="O27" s="25"/>
      <c r="P27" s="25">
        <f>'4.GondozásiKp'!E80</f>
        <v>0</v>
      </c>
      <c r="Q27" s="25"/>
      <c r="R27" s="25"/>
      <c r="S27" s="25"/>
      <c r="T27" s="342">
        <f t="shared" si="1"/>
        <v>279600048</v>
      </c>
    </row>
    <row r="28" spans="1:21" ht="23.25" thickBot="1" x14ac:dyDescent="0.3">
      <c r="A28" s="282" t="s">
        <v>469</v>
      </c>
      <c r="B28" s="283"/>
      <c r="C28" s="284"/>
      <c r="D28" s="284"/>
      <c r="E28" s="284"/>
      <c r="F28" s="284"/>
      <c r="G28" s="284"/>
      <c r="H28" s="285"/>
      <c r="I28" s="284"/>
      <c r="J28" s="284"/>
      <c r="K28" s="284"/>
      <c r="L28" s="284"/>
      <c r="M28" s="284"/>
      <c r="N28" s="285"/>
      <c r="O28" s="284"/>
      <c r="P28" s="284"/>
      <c r="Q28" s="284"/>
      <c r="R28" s="284"/>
      <c r="S28" s="284"/>
      <c r="T28" s="286">
        <f t="shared" ref="T28" si="2">SUM(B28:S28)</f>
        <v>0</v>
      </c>
    </row>
    <row r="29" spans="1:21" ht="19.5" thickTop="1" thickBot="1" x14ac:dyDescent="0.3">
      <c r="A29" s="287" t="s">
        <v>470</v>
      </c>
      <c r="B29" s="288">
        <f t="shared" ref="B29:O29" si="3">SUM(B7:B28)</f>
        <v>7640000</v>
      </c>
      <c r="C29" s="288">
        <f t="shared" si="3"/>
        <v>0</v>
      </c>
      <c r="D29" s="289"/>
      <c r="E29" s="289"/>
      <c r="F29" s="289"/>
      <c r="G29" s="290">
        <f t="shared" si="3"/>
        <v>0</v>
      </c>
      <c r="H29" s="288">
        <f t="shared" si="3"/>
        <v>0</v>
      </c>
      <c r="I29" s="288">
        <f t="shared" si="3"/>
        <v>0</v>
      </c>
      <c r="J29" s="289"/>
      <c r="K29" s="289"/>
      <c r="L29" s="289"/>
      <c r="M29" s="290">
        <f t="shared" si="3"/>
        <v>0</v>
      </c>
      <c r="N29" s="288">
        <f>SUM(N7:N28)</f>
        <v>821023416</v>
      </c>
      <c r="O29" s="288">
        <f t="shared" si="3"/>
        <v>71294557</v>
      </c>
      <c r="P29" s="288">
        <f>SUM(P7:P28)</f>
        <v>134097650</v>
      </c>
      <c r="Q29" s="288">
        <f t="shared" ref="Q29:S29" si="4">SUM(Q7:Q28)</f>
        <v>11368604</v>
      </c>
      <c r="R29" s="288">
        <f t="shared" si="4"/>
        <v>80685710</v>
      </c>
      <c r="S29" s="288">
        <f t="shared" si="4"/>
        <v>81217122</v>
      </c>
      <c r="T29" s="291">
        <f>SUM(B29:S29)-N27-N28</f>
        <v>927727011</v>
      </c>
    </row>
    <row r="30" spans="1:21" ht="23.25" thickTop="1" x14ac:dyDescent="0.25">
      <c r="A30" s="292" t="s">
        <v>471</v>
      </c>
      <c r="B30" s="273"/>
      <c r="C30" s="274"/>
      <c r="D30" s="274"/>
      <c r="E30" s="274"/>
      <c r="F30" s="274"/>
      <c r="G30" s="274"/>
      <c r="H30" s="275"/>
      <c r="I30" s="274"/>
      <c r="J30" s="274"/>
      <c r="K30" s="274"/>
      <c r="L30" s="274"/>
      <c r="M30" s="274"/>
      <c r="N30" s="347">
        <f>+'2. Önkormányzat'!E118</f>
        <v>44624257</v>
      </c>
      <c r="O30" s="274">
        <f>+'3. PH'!E118</f>
        <v>7533623</v>
      </c>
      <c r="P30" s="274">
        <f>+'4.GondozásiKp'!E118</f>
        <v>53182000</v>
      </c>
      <c r="Q30" s="274">
        <f>+'5. Könyvtár'!E118</f>
        <v>255455</v>
      </c>
      <c r="R30" s="274">
        <f>+'6. Konyha'!E118</f>
        <v>35655746</v>
      </c>
      <c r="S30" s="274">
        <f>+'7. Óvoda'!E118</f>
        <v>190630</v>
      </c>
      <c r="T30" s="342">
        <f>SUM(B30:S30)</f>
        <v>141441711</v>
      </c>
    </row>
    <row r="31" spans="1:21" ht="22.5" x14ac:dyDescent="0.25">
      <c r="A31" s="292" t="s">
        <v>472</v>
      </c>
      <c r="B31" s="273"/>
      <c r="C31" s="274"/>
      <c r="D31" s="274"/>
      <c r="E31" s="274"/>
      <c r="F31" s="274"/>
      <c r="G31" s="274"/>
      <c r="H31" s="275"/>
      <c r="I31" s="274"/>
      <c r="J31" s="274"/>
      <c r="K31" s="274"/>
      <c r="L31" s="274"/>
      <c r="M31" s="274"/>
      <c r="N31" s="347">
        <f>+'2. Önkormányzat'!E93</f>
        <v>438294930</v>
      </c>
      <c r="O31" s="274">
        <f>+'3. PH'!E93</f>
        <v>0</v>
      </c>
      <c r="P31" s="274"/>
      <c r="Q31" s="274"/>
      <c r="R31" s="274"/>
      <c r="S31" s="274"/>
      <c r="T31" s="342">
        <f>SUM(B31:S31)</f>
        <v>438294930</v>
      </c>
    </row>
    <row r="32" spans="1:21" ht="22.5" x14ac:dyDescent="0.25">
      <c r="A32" s="293" t="s">
        <v>473</v>
      </c>
      <c r="B32" s="277"/>
      <c r="C32" s="30"/>
      <c r="D32" s="30"/>
      <c r="E32" s="30"/>
      <c r="F32" s="30"/>
      <c r="G32" s="30"/>
      <c r="H32" s="278"/>
      <c r="I32" s="30"/>
      <c r="J32" s="30"/>
      <c r="K32" s="30"/>
      <c r="L32" s="30"/>
      <c r="M32" s="30"/>
      <c r="N32" s="278">
        <v>0</v>
      </c>
      <c r="O32" s="30"/>
      <c r="P32" s="274"/>
      <c r="Q32" s="274"/>
      <c r="R32" s="274"/>
      <c r="S32" s="274"/>
      <c r="T32" s="342">
        <f t="shared" ref="T32:T48" si="5">SUM(B32:S32)</f>
        <v>0</v>
      </c>
    </row>
    <row r="33" spans="1:20" ht="22.5" x14ac:dyDescent="0.25">
      <c r="A33" s="293" t="s">
        <v>474</v>
      </c>
      <c r="B33" s="277"/>
      <c r="C33" s="30"/>
      <c r="D33" s="30"/>
      <c r="E33" s="30"/>
      <c r="F33" s="30"/>
      <c r="G33" s="30"/>
      <c r="H33" s="278"/>
      <c r="I33" s="30"/>
      <c r="J33" s="30"/>
      <c r="K33" s="30"/>
      <c r="L33" s="30"/>
      <c r="M33" s="30"/>
      <c r="N33" s="278"/>
      <c r="O33" s="30"/>
      <c r="P33" s="274"/>
      <c r="Q33" s="274"/>
      <c r="R33" s="274"/>
      <c r="S33" s="274"/>
      <c r="T33" s="342">
        <f t="shared" si="5"/>
        <v>0</v>
      </c>
    </row>
    <row r="34" spans="1:20" x14ac:dyDescent="0.25">
      <c r="A34" s="293" t="s">
        <v>475</v>
      </c>
      <c r="B34" s="277"/>
      <c r="C34" s="30"/>
      <c r="D34" s="30"/>
      <c r="E34" s="30"/>
      <c r="F34" s="30"/>
      <c r="G34" s="30"/>
      <c r="H34" s="278"/>
      <c r="I34" s="30"/>
      <c r="J34" s="30"/>
      <c r="K34" s="30"/>
      <c r="L34" s="30"/>
      <c r="M34" s="30"/>
      <c r="N34" s="278"/>
      <c r="O34" s="30"/>
      <c r="P34" s="274"/>
      <c r="Q34" s="274"/>
      <c r="R34" s="274"/>
      <c r="S34" s="274"/>
      <c r="T34" s="342">
        <f t="shared" si="5"/>
        <v>0</v>
      </c>
    </row>
    <row r="35" spans="1:20" x14ac:dyDescent="0.25">
      <c r="A35" s="293" t="s">
        <v>413</v>
      </c>
      <c r="B35" s="277"/>
      <c r="C35" s="30"/>
      <c r="D35" s="30"/>
      <c r="E35" s="30"/>
      <c r="F35" s="30"/>
      <c r="G35" s="30"/>
      <c r="H35" s="278"/>
      <c r="I35" s="30"/>
      <c r="J35" s="30"/>
      <c r="K35" s="30"/>
      <c r="L35" s="30"/>
      <c r="M35" s="30"/>
      <c r="N35" s="278">
        <f>'2. Önkormányzat'!E106</f>
        <v>45820275</v>
      </c>
      <c r="O35" s="30"/>
      <c r="P35" s="274"/>
      <c r="Q35" s="274"/>
      <c r="R35" s="274"/>
      <c r="S35" s="274"/>
      <c r="T35" s="342">
        <f t="shared" si="5"/>
        <v>45820275</v>
      </c>
    </row>
    <row r="36" spans="1:20" ht="23.25" thickBot="1" x14ac:dyDescent="0.3">
      <c r="A36" s="294" t="s">
        <v>476</v>
      </c>
      <c r="B36" s="277"/>
      <c r="C36" s="30"/>
      <c r="D36" s="30"/>
      <c r="E36" s="30"/>
      <c r="F36" s="30"/>
      <c r="G36" s="30"/>
      <c r="H36" s="278"/>
      <c r="I36" s="30"/>
      <c r="J36" s="30"/>
      <c r="K36" s="30"/>
      <c r="L36" s="30"/>
      <c r="M36" s="30"/>
      <c r="N36" s="278"/>
      <c r="O36" s="30"/>
      <c r="P36" s="274"/>
      <c r="Q36" s="274"/>
      <c r="R36" s="274"/>
      <c r="S36" s="274"/>
      <c r="T36" s="342">
        <f t="shared" si="5"/>
        <v>0</v>
      </c>
    </row>
    <row r="37" spans="1:20" ht="23.25" thickBot="1" x14ac:dyDescent="0.3">
      <c r="A37" s="294" t="s">
        <v>477</v>
      </c>
      <c r="B37" s="277"/>
      <c r="C37" s="30"/>
      <c r="D37" s="30"/>
      <c r="E37" s="30"/>
      <c r="F37" s="30"/>
      <c r="G37" s="30"/>
      <c r="H37" s="278"/>
      <c r="I37" s="30"/>
      <c r="J37" s="30"/>
      <c r="K37" s="30"/>
      <c r="L37" s="30"/>
      <c r="M37" s="30"/>
      <c r="N37" s="278">
        <f>+'2. Önkormányzat'!E133</f>
        <v>13885655</v>
      </c>
      <c r="O37" s="30"/>
      <c r="P37" s="274"/>
      <c r="Q37" s="274"/>
      <c r="R37" s="274"/>
      <c r="S37" s="274"/>
      <c r="T37" s="348">
        <f t="shared" si="5"/>
        <v>13885655</v>
      </c>
    </row>
    <row r="38" spans="1:20" x14ac:dyDescent="0.25">
      <c r="A38" s="295" t="s">
        <v>478</v>
      </c>
      <c r="B38" s="277"/>
      <c r="C38" s="30"/>
      <c r="D38" s="30"/>
      <c r="E38" s="30"/>
      <c r="F38" s="30"/>
      <c r="G38" s="30"/>
      <c r="H38" s="278"/>
      <c r="I38" s="30"/>
      <c r="J38" s="30"/>
      <c r="K38" s="30"/>
      <c r="L38" s="30"/>
      <c r="M38" s="30"/>
      <c r="N38" s="278">
        <f>+'2. Önkormányzat'!E134</f>
        <v>0</v>
      </c>
      <c r="O38" s="274">
        <f>+'3. PH'!E134</f>
        <v>62685509</v>
      </c>
      <c r="P38" s="274">
        <f>+'4.GondozásiKp'!E134</f>
        <v>79976792</v>
      </c>
      <c r="Q38" s="274">
        <f>+'5. Könyvtár'!E134</f>
        <v>11005695</v>
      </c>
      <c r="R38" s="274">
        <f>+'6. Konyha'!E134</f>
        <v>44985328</v>
      </c>
      <c r="S38" s="274">
        <f>+'7. Óvoda'!E134</f>
        <v>80946724</v>
      </c>
      <c r="T38" s="348">
        <f>SUM(B38:S38)</f>
        <v>279600048</v>
      </c>
    </row>
    <row r="39" spans="1:20" ht="22.5" x14ac:dyDescent="0.25">
      <c r="A39" s="292" t="s">
        <v>479</v>
      </c>
      <c r="B39" s="277"/>
      <c r="C39" s="30"/>
      <c r="D39" s="30"/>
      <c r="E39" s="30"/>
      <c r="F39" s="30"/>
      <c r="G39" s="30"/>
      <c r="H39" s="278"/>
      <c r="I39" s="30"/>
      <c r="J39" s="30"/>
      <c r="K39" s="30"/>
      <c r="L39" s="30"/>
      <c r="M39" s="30"/>
      <c r="N39" s="278">
        <f>'2. Önkormányzat'!E96+'2. Önkormányzat'!E123+'2. Önkormányzat'!E121+'2. Önkormányzat'!E122</f>
        <v>41360000</v>
      </c>
      <c r="O39" s="30"/>
      <c r="P39" s="30"/>
      <c r="Q39" s="30"/>
      <c r="R39" s="30"/>
      <c r="S39" s="30"/>
      <c r="T39" s="349">
        <f t="shared" si="5"/>
        <v>41360000</v>
      </c>
    </row>
    <row r="40" spans="1:20" ht="22.5" x14ac:dyDescent="0.25">
      <c r="A40" s="293" t="s">
        <v>480</v>
      </c>
      <c r="B40" s="277"/>
      <c r="C40" s="30"/>
      <c r="D40" s="30"/>
      <c r="E40" s="30"/>
      <c r="F40" s="30"/>
      <c r="G40" s="30"/>
      <c r="H40" s="278"/>
      <c r="I40" s="30"/>
      <c r="J40" s="30"/>
      <c r="K40" s="30"/>
      <c r="L40" s="30"/>
      <c r="M40" s="30"/>
      <c r="N40" s="278"/>
      <c r="O40" s="274"/>
      <c r="P40" s="274"/>
      <c r="Q40" s="274"/>
      <c r="R40" s="274"/>
      <c r="S40" s="274"/>
      <c r="T40" s="342">
        <f t="shared" si="5"/>
        <v>0</v>
      </c>
    </row>
    <row r="41" spans="1:20" ht="22.5" x14ac:dyDescent="0.25">
      <c r="A41" s="293" t="s">
        <v>481</v>
      </c>
      <c r="B41" s="277"/>
      <c r="C41" s="30"/>
      <c r="D41" s="30"/>
      <c r="E41" s="30"/>
      <c r="F41" s="30"/>
      <c r="G41" s="30"/>
      <c r="H41" s="278"/>
      <c r="I41" s="30"/>
      <c r="J41" s="30"/>
      <c r="K41" s="30"/>
      <c r="L41" s="30"/>
      <c r="M41" s="30"/>
      <c r="N41" s="278"/>
      <c r="O41" s="30"/>
      <c r="P41" s="274"/>
      <c r="Q41" s="274"/>
      <c r="R41" s="274"/>
      <c r="S41" s="274"/>
      <c r="T41" s="342">
        <f t="shared" si="5"/>
        <v>0</v>
      </c>
    </row>
    <row r="42" spans="1:20" ht="22.5" x14ac:dyDescent="0.25">
      <c r="A42" s="293" t="s">
        <v>482</v>
      </c>
      <c r="B42" s="277"/>
      <c r="C42" s="30"/>
      <c r="D42" s="30"/>
      <c r="E42" s="30"/>
      <c r="F42" s="30"/>
      <c r="G42" s="30"/>
      <c r="H42" s="278"/>
      <c r="I42" s="30"/>
      <c r="J42" s="30"/>
      <c r="K42" s="30"/>
      <c r="L42" s="30"/>
      <c r="M42" s="30"/>
      <c r="N42" s="278"/>
      <c r="O42" s="30"/>
      <c r="P42" s="274"/>
      <c r="Q42" s="274"/>
      <c r="R42" s="274"/>
      <c r="S42" s="274"/>
      <c r="T42" s="342">
        <f t="shared" si="5"/>
        <v>0</v>
      </c>
    </row>
    <row r="43" spans="1:20" ht="23.25" thickBot="1" x14ac:dyDescent="0.3">
      <c r="A43" s="294" t="s">
        <v>483</v>
      </c>
      <c r="B43" s="277"/>
      <c r="C43" s="30"/>
      <c r="D43" s="30"/>
      <c r="E43" s="30"/>
      <c r="F43" s="30"/>
      <c r="G43" s="30"/>
      <c r="H43" s="278"/>
      <c r="I43" s="30"/>
      <c r="J43" s="30"/>
      <c r="K43" s="30"/>
      <c r="L43" s="30"/>
      <c r="M43" s="30"/>
      <c r="N43" s="278">
        <f>+'2. Önkormányzat'!E127</f>
        <v>7630000</v>
      </c>
      <c r="O43" s="30"/>
      <c r="P43" s="274"/>
      <c r="Q43" s="274"/>
      <c r="R43" s="274"/>
      <c r="S43" s="274"/>
      <c r="T43" s="342">
        <f t="shared" si="5"/>
        <v>7630000</v>
      </c>
    </row>
    <row r="44" spans="1:20" ht="23.25" thickBot="1" x14ac:dyDescent="0.3">
      <c r="A44" s="294" t="s">
        <v>484</v>
      </c>
      <c r="B44" s="277"/>
      <c r="C44" s="30"/>
      <c r="D44" s="30"/>
      <c r="E44" s="30"/>
      <c r="F44" s="30"/>
      <c r="G44" s="30"/>
      <c r="H44" s="278"/>
      <c r="I44" s="30"/>
      <c r="J44" s="30"/>
      <c r="K44" s="30"/>
      <c r="L44" s="30"/>
      <c r="M44" s="30"/>
      <c r="N44" s="278"/>
      <c r="O44" s="30"/>
      <c r="P44" s="274"/>
      <c r="Q44" s="274"/>
      <c r="R44" s="274"/>
      <c r="S44" s="274"/>
      <c r="T44" s="348">
        <f t="shared" si="5"/>
        <v>0</v>
      </c>
    </row>
    <row r="45" spans="1:20" x14ac:dyDescent="0.25">
      <c r="A45" s="292" t="s">
        <v>485</v>
      </c>
      <c r="B45" s="277"/>
      <c r="C45" s="30"/>
      <c r="D45" s="30"/>
      <c r="E45" s="30"/>
      <c r="F45" s="30"/>
      <c r="G45" s="30"/>
      <c r="H45" s="278"/>
      <c r="I45" s="30"/>
      <c r="J45" s="30"/>
      <c r="K45" s="30"/>
      <c r="L45" s="30"/>
      <c r="M45" s="30"/>
      <c r="N45" s="278"/>
      <c r="O45" s="30"/>
      <c r="P45" s="274"/>
      <c r="Q45" s="274"/>
      <c r="R45" s="274"/>
      <c r="S45" s="274"/>
      <c r="T45" s="342">
        <f t="shared" si="5"/>
        <v>0</v>
      </c>
    </row>
    <row r="46" spans="1:20" x14ac:dyDescent="0.25">
      <c r="A46" s="293" t="s">
        <v>486</v>
      </c>
      <c r="B46" s="277"/>
      <c r="C46" s="30"/>
      <c r="D46" s="30"/>
      <c r="E46" s="30"/>
      <c r="F46" s="30"/>
      <c r="G46" s="30"/>
      <c r="H46" s="278"/>
      <c r="I46" s="30"/>
      <c r="J46" s="30"/>
      <c r="K46" s="30"/>
      <c r="L46" s="30"/>
      <c r="M46" s="30"/>
      <c r="N46" s="278">
        <f>'2. Önkormányzat'!E131</f>
        <v>230000000</v>
      </c>
      <c r="O46" s="30"/>
      <c r="P46" s="274"/>
      <c r="Q46" s="274"/>
      <c r="R46" s="274"/>
      <c r="S46" s="274"/>
      <c r="T46" s="342">
        <f t="shared" si="5"/>
        <v>230000000</v>
      </c>
    </row>
    <row r="47" spans="1:20" x14ac:dyDescent="0.25">
      <c r="A47" s="293" t="s">
        <v>487</v>
      </c>
      <c r="B47" s="277"/>
      <c r="C47" s="30"/>
      <c r="D47" s="30"/>
      <c r="E47" s="30"/>
      <c r="F47" s="30"/>
      <c r="G47" s="30"/>
      <c r="H47" s="278"/>
      <c r="I47" s="30"/>
      <c r="J47" s="30"/>
      <c r="K47" s="30"/>
      <c r="L47" s="30"/>
      <c r="M47" s="30"/>
      <c r="N47" s="278">
        <f>'2. Önkormányzat'!E132</f>
        <v>7048299</v>
      </c>
      <c r="O47" s="274">
        <f>+'3. PH'!E132</f>
        <v>1075425</v>
      </c>
      <c r="P47" s="274">
        <f>+'4.GondozásiKp'!E132</f>
        <v>938858</v>
      </c>
      <c r="Q47" s="274">
        <f>+'5. Könyvtár'!E132</f>
        <v>107454</v>
      </c>
      <c r="R47" s="274">
        <f>+'6. Konyha'!E132</f>
        <v>44636</v>
      </c>
      <c r="S47" s="274">
        <f>+'7. Óvoda'!E132</f>
        <v>79768</v>
      </c>
      <c r="T47" s="342">
        <f t="shared" si="5"/>
        <v>9294440</v>
      </c>
    </row>
    <row r="48" spans="1:20" ht="23.25" thickBot="1" x14ac:dyDescent="0.3">
      <c r="A48" s="296" t="s">
        <v>488</v>
      </c>
      <c r="B48" s="283"/>
      <c r="C48" s="284"/>
      <c r="D48" s="284"/>
      <c r="E48" s="284"/>
      <c r="F48" s="284"/>
      <c r="G48" s="284"/>
      <c r="H48" s="285"/>
      <c r="I48" s="284"/>
      <c r="J48" s="284"/>
      <c r="K48" s="284"/>
      <c r="L48" s="284"/>
      <c r="M48" s="284"/>
      <c r="N48" s="285"/>
      <c r="O48" s="284"/>
      <c r="P48" s="297"/>
      <c r="Q48" s="297"/>
      <c r="R48" s="297"/>
      <c r="S48" s="274"/>
      <c r="T48" s="350">
        <f t="shared" si="5"/>
        <v>0</v>
      </c>
    </row>
    <row r="49" spans="1:20" ht="19.5" thickTop="1" thickBot="1" x14ac:dyDescent="0.3">
      <c r="A49" s="298" t="s">
        <v>489</v>
      </c>
      <c r="B49" s="299">
        <f>SUM(B30:B48)</f>
        <v>0</v>
      </c>
      <c r="C49" s="299">
        <f t="shared" ref="C49:S49" si="6">SUM(C30:C48)</f>
        <v>0</v>
      </c>
      <c r="D49" s="299"/>
      <c r="E49" s="299"/>
      <c r="F49" s="299"/>
      <c r="G49" s="299">
        <f t="shared" si="6"/>
        <v>0</v>
      </c>
      <c r="H49" s="288">
        <f t="shared" si="6"/>
        <v>0</v>
      </c>
      <c r="I49" s="299">
        <f t="shared" si="6"/>
        <v>0</v>
      </c>
      <c r="J49" s="299"/>
      <c r="K49" s="299"/>
      <c r="L49" s="299"/>
      <c r="M49" s="299">
        <f t="shared" si="6"/>
        <v>0</v>
      </c>
      <c r="N49" s="288">
        <f t="shared" si="6"/>
        <v>828663416</v>
      </c>
      <c r="O49" s="299">
        <f t="shared" si="6"/>
        <v>71294557</v>
      </c>
      <c r="P49" s="299">
        <f t="shared" si="6"/>
        <v>134097650</v>
      </c>
      <c r="Q49" s="299">
        <f t="shared" si="6"/>
        <v>11368604</v>
      </c>
      <c r="R49" s="299">
        <f t="shared" si="6"/>
        <v>80685710</v>
      </c>
      <c r="S49" s="299">
        <f t="shared" si="6"/>
        <v>81217122</v>
      </c>
      <c r="T49" s="291">
        <f>SUM(T30:T48)-S38-R38-Q38-P38-O38</f>
        <v>927727011</v>
      </c>
    </row>
    <row r="50" spans="1:20" ht="15.75" thickTop="1" x14ac:dyDescent="0.25"/>
  </sheetData>
  <mergeCells count="6">
    <mergeCell ref="A1:S1"/>
    <mergeCell ref="A3:S3"/>
    <mergeCell ref="B5:G5"/>
    <mergeCell ref="H5:M5"/>
    <mergeCell ref="N5:S5"/>
    <mergeCell ref="S2:T2"/>
  </mergeCells>
  <pageMargins left="0.7" right="0.7" top="0.75" bottom="0.75" header="0.3" footer="0.3"/>
  <pageSetup paperSize="8" scale="54" fitToHeight="0" orientation="landscape" r:id="rId1"/>
  <headerFooter>
    <oddHeader>&amp;R19.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24"/>
  <sheetViews>
    <sheetView topLeftCell="A126" zoomScaleNormal="100" workbookViewId="0">
      <selection activeCell="F135" sqref="F135"/>
    </sheetView>
  </sheetViews>
  <sheetFormatPr defaultRowHeight="15" x14ac:dyDescent="0.25"/>
  <cols>
    <col min="1" max="1" width="6.85546875" style="17" customWidth="1"/>
    <col min="2" max="2" width="42" style="8" customWidth="1"/>
    <col min="3" max="3" width="6.7109375" style="8" bestFit="1" customWidth="1"/>
    <col min="4" max="4" width="15.85546875" customWidth="1"/>
    <col min="5" max="5" width="15.42578125" customWidth="1"/>
    <col min="6" max="6" width="18.28515625" style="8" bestFit="1" customWidth="1"/>
    <col min="7" max="7" width="15.85546875" style="8" customWidth="1"/>
    <col min="8" max="8" width="47.28515625" style="8" customWidth="1"/>
    <col min="9" max="9" width="11.28515625" style="8" bestFit="1" customWidth="1"/>
    <col min="10" max="16384" width="9.140625" style="8"/>
  </cols>
  <sheetData>
    <row r="1" spans="1:9" s="22" customFormat="1" ht="47.25" x14ac:dyDescent="0.25">
      <c r="A1" s="9" t="s">
        <v>419</v>
      </c>
      <c r="B1" s="9" t="s">
        <v>0</v>
      </c>
      <c r="C1" s="10" t="s">
        <v>174</v>
      </c>
      <c r="D1" s="20" t="s">
        <v>570</v>
      </c>
      <c r="E1" s="10" t="s">
        <v>648</v>
      </c>
      <c r="F1" s="10" t="s">
        <v>649</v>
      </c>
      <c r="G1" s="10" t="s">
        <v>580</v>
      </c>
      <c r="H1" s="375" t="s">
        <v>581</v>
      </c>
    </row>
    <row r="2" spans="1:9" x14ac:dyDescent="0.25">
      <c r="A2" s="11"/>
      <c r="B2" s="12"/>
      <c r="C2" s="12"/>
      <c r="D2" s="1"/>
      <c r="E2" s="380"/>
      <c r="F2" s="12"/>
      <c r="G2" s="12"/>
      <c r="H2" s="1"/>
    </row>
    <row r="3" spans="1:9" x14ac:dyDescent="0.25">
      <c r="A3" s="589" t="s">
        <v>175</v>
      </c>
      <c r="B3" s="590"/>
      <c r="C3" s="12"/>
      <c r="D3" s="1"/>
      <c r="E3" s="380"/>
      <c r="F3" s="12"/>
      <c r="G3" s="12"/>
      <c r="H3" s="1"/>
    </row>
    <row r="4" spans="1:9" ht="15.75" x14ac:dyDescent="0.25">
      <c r="A4" s="11">
        <v>1</v>
      </c>
      <c r="B4" s="12" t="s">
        <v>120</v>
      </c>
      <c r="C4" s="12" t="s">
        <v>2</v>
      </c>
      <c r="D4" s="380">
        <v>69716020</v>
      </c>
      <c r="E4" s="25">
        <v>67206358</v>
      </c>
      <c r="F4" s="25">
        <v>63731267</v>
      </c>
      <c r="G4" s="377">
        <f>F4/E4</f>
        <v>0.94829222854182937</v>
      </c>
      <c r="H4" s="1"/>
      <c r="I4" s="24"/>
    </row>
    <row r="5" spans="1:9" ht="15.75" hidden="1" x14ac:dyDescent="0.25">
      <c r="A5" s="11">
        <v>2</v>
      </c>
      <c r="B5" s="12" t="s">
        <v>545</v>
      </c>
      <c r="C5" s="12" t="s">
        <v>546</v>
      </c>
      <c r="D5" s="380"/>
      <c r="E5" s="380"/>
      <c r="F5" s="25"/>
      <c r="G5" s="377"/>
      <c r="H5" s="1"/>
      <c r="I5" s="24"/>
    </row>
    <row r="6" spans="1:9" x14ac:dyDescent="0.25">
      <c r="A6" s="11">
        <v>3</v>
      </c>
      <c r="B6" s="12" t="s">
        <v>121</v>
      </c>
      <c r="C6" s="12" t="s">
        <v>3</v>
      </c>
      <c r="D6" s="380"/>
      <c r="E6" s="380">
        <v>328991</v>
      </c>
      <c r="F6" s="25">
        <v>328991</v>
      </c>
      <c r="G6" s="377">
        <f t="shared" ref="G6:G62" si="0">F6/E6</f>
        <v>1</v>
      </c>
      <c r="H6" s="1"/>
    </row>
    <row r="7" spans="1:9" x14ac:dyDescent="0.25">
      <c r="A7" s="11">
        <v>4</v>
      </c>
      <c r="B7" s="12" t="s">
        <v>4</v>
      </c>
      <c r="C7" s="12" t="s">
        <v>5</v>
      </c>
      <c r="D7" s="380"/>
      <c r="E7" s="380">
        <v>1110000</v>
      </c>
      <c r="F7" s="25">
        <v>1110000</v>
      </c>
      <c r="G7" s="377">
        <f t="shared" si="0"/>
        <v>1</v>
      </c>
      <c r="H7" s="1"/>
    </row>
    <row r="8" spans="1:9" hidden="1" x14ac:dyDescent="0.25">
      <c r="A8" s="11">
        <v>5</v>
      </c>
      <c r="B8" s="12" t="s">
        <v>6</v>
      </c>
      <c r="C8" s="12" t="s">
        <v>7</v>
      </c>
      <c r="D8" s="380"/>
      <c r="E8" s="380"/>
      <c r="F8" s="25"/>
      <c r="G8" s="377"/>
      <c r="H8" s="1"/>
    </row>
    <row r="9" spans="1:9" x14ac:dyDescent="0.25">
      <c r="A9" s="11">
        <v>6</v>
      </c>
      <c r="B9" s="6" t="s">
        <v>8</v>
      </c>
      <c r="C9" s="6" t="s">
        <v>9</v>
      </c>
      <c r="D9" s="380">
        <v>83445</v>
      </c>
      <c r="E9" s="380">
        <v>28837</v>
      </c>
      <c r="F9" s="25">
        <v>28837</v>
      </c>
      <c r="G9" s="377">
        <f t="shared" si="0"/>
        <v>1</v>
      </c>
      <c r="H9" s="373"/>
    </row>
    <row r="10" spans="1:9" hidden="1" x14ac:dyDescent="0.25">
      <c r="A10" s="11">
        <v>7</v>
      </c>
      <c r="B10" s="12" t="s">
        <v>122</v>
      </c>
      <c r="C10" s="12" t="s">
        <v>10</v>
      </c>
      <c r="D10" s="380"/>
      <c r="E10" s="380"/>
      <c r="F10" s="25"/>
      <c r="G10" s="377"/>
      <c r="H10" s="1"/>
    </row>
    <row r="11" spans="1:9" ht="30" x14ac:dyDescent="0.25">
      <c r="A11" s="11">
        <v>8</v>
      </c>
      <c r="B11" s="12" t="s">
        <v>123</v>
      </c>
      <c r="C11" s="12" t="s">
        <v>11</v>
      </c>
      <c r="D11" s="380">
        <v>5831508</v>
      </c>
      <c r="E11" s="380">
        <v>9330850</v>
      </c>
      <c r="F11" s="25">
        <v>8872555</v>
      </c>
      <c r="G11" s="377">
        <f t="shared" si="0"/>
        <v>0.9508838958937289</v>
      </c>
      <c r="H11" s="373" t="s">
        <v>602</v>
      </c>
    </row>
    <row r="12" spans="1:9" x14ac:dyDescent="0.25">
      <c r="A12" s="11">
        <v>9</v>
      </c>
      <c r="B12" s="13" t="s">
        <v>152</v>
      </c>
      <c r="C12" s="13" t="s">
        <v>12</v>
      </c>
      <c r="D12" s="380">
        <f>SUM(D4:D11)</f>
        <v>75630973</v>
      </c>
      <c r="E12" s="25">
        <f>SUM(E4:E11)</f>
        <v>78005036</v>
      </c>
      <c r="F12" s="25">
        <f>SUM(F4:F11)</f>
        <v>74071650</v>
      </c>
      <c r="G12" s="377">
        <f t="shared" si="0"/>
        <v>0.94957522998899713</v>
      </c>
      <c r="H12" s="1"/>
    </row>
    <row r="13" spans="1:9" x14ac:dyDescent="0.25">
      <c r="A13" s="11">
        <v>10</v>
      </c>
      <c r="B13" s="12" t="s">
        <v>124</v>
      </c>
      <c r="C13" s="12" t="s">
        <v>13</v>
      </c>
      <c r="D13" s="380">
        <v>12205359</v>
      </c>
      <c r="E13" s="380">
        <v>12394424</v>
      </c>
      <c r="F13" s="25">
        <v>11955664</v>
      </c>
      <c r="G13" s="377">
        <f t="shared" si="0"/>
        <v>0.96460021054629086</v>
      </c>
      <c r="H13" s="1"/>
    </row>
    <row r="14" spans="1:9" x14ac:dyDescent="0.25">
      <c r="A14" s="11">
        <v>11</v>
      </c>
      <c r="B14" s="12" t="s">
        <v>14</v>
      </c>
      <c r="C14" s="12" t="s">
        <v>15</v>
      </c>
      <c r="D14" s="380">
        <v>2484000</v>
      </c>
      <c r="E14" s="380">
        <v>4972671</v>
      </c>
      <c r="F14" s="25">
        <v>4972671</v>
      </c>
      <c r="G14" s="377">
        <f t="shared" si="0"/>
        <v>1</v>
      </c>
      <c r="H14" s="373" t="s">
        <v>621</v>
      </c>
    </row>
    <row r="15" spans="1:9" ht="45" x14ac:dyDescent="0.25">
      <c r="A15" s="11">
        <v>12</v>
      </c>
      <c r="B15" s="12" t="s">
        <v>16</v>
      </c>
      <c r="C15" s="12" t="s">
        <v>17</v>
      </c>
      <c r="D15" s="380">
        <v>5137007</v>
      </c>
      <c r="E15" s="380">
        <v>4629626</v>
      </c>
      <c r="F15" s="25">
        <v>4629626</v>
      </c>
      <c r="G15" s="377">
        <f t="shared" si="0"/>
        <v>1</v>
      </c>
      <c r="H15" s="373" t="s">
        <v>622</v>
      </c>
    </row>
    <row r="16" spans="1:9" x14ac:dyDescent="0.25">
      <c r="A16" s="11">
        <v>13</v>
      </c>
      <c r="B16" s="13" t="s">
        <v>153</v>
      </c>
      <c r="C16" s="13" t="s">
        <v>18</v>
      </c>
      <c r="D16" s="380">
        <f>D13+D14+D15</f>
        <v>19826366</v>
      </c>
      <c r="E16" s="25">
        <f t="shared" ref="E16" si="1">E13+E14+E15</f>
        <v>21996721</v>
      </c>
      <c r="F16" s="25">
        <f t="shared" ref="F16" si="2">F13+F14+F15</f>
        <v>21557961</v>
      </c>
      <c r="G16" s="377">
        <f t="shared" si="0"/>
        <v>0.9800533906849116</v>
      </c>
      <c r="H16" s="1"/>
    </row>
    <row r="17" spans="1:8" x14ac:dyDescent="0.25">
      <c r="A17" s="17">
        <v>14</v>
      </c>
      <c r="B17" s="23" t="s">
        <v>176</v>
      </c>
      <c r="C17" s="14" t="s">
        <v>19</v>
      </c>
      <c r="D17" s="381">
        <f>D12+D16</f>
        <v>95457339</v>
      </c>
      <c r="E17" s="26">
        <f t="shared" ref="E17" si="3">E12+E16</f>
        <v>100001757</v>
      </c>
      <c r="F17" s="26">
        <f t="shared" ref="F17" si="4">F12+F16</f>
        <v>95629611</v>
      </c>
      <c r="G17" s="377">
        <f t="shared" si="0"/>
        <v>0.95627930817255535</v>
      </c>
      <c r="H17" s="1"/>
    </row>
    <row r="18" spans="1:8" x14ac:dyDescent="0.25">
      <c r="A18" s="11"/>
      <c r="B18" s="23"/>
      <c r="C18" s="14"/>
      <c r="D18" s="380"/>
      <c r="E18" s="380"/>
      <c r="F18" s="26"/>
      <c r="G18" s="377"/>
      <c r="H18" s="1"/>
    </row>
    <row r="19" spans="1:8" x14ac:dyDescent="0.25">
      <c r="A19" s="11">
        <v>15</v>
      </c>
      <c r="B19" s="14" t="s">
        <v>600</v>
      </c>
      <c r="C19" s="14" t="s">
        <v>20</v>
      </c>
      <c r="D19" s="380">
        <v>18624325</v>
      </c>
      <c r="E19" s="380">
        <v>16681422</v>
      </c>
      <c r="F19" s="26">
        <v>13368469</v>
      </c>
      <c r="G19" s="377">
        <f t="shared" si="0"/>
        <v>0.80139864575094377</v>
      </c>
      <c r="H19" s="1"/>
    </row>
    <row r="20" spans="1:8" x14ac:dyDescent="0.25">
      <c r="A20" s="11"/>
      <c r="B20" s="14"/>
      <c r="C20" s="14"/>
      <c r="D20" s="380"/>
      <c r="E20" s="380"/>
      <c r="F20" s="26"/>
      <c r="G20" s="377"/>
      <c r="H20" s="1"/>
    </row>
    <row r="21" spans="1:8" x14ac:dyDescent="0.25">
      <c r="A21" s="589" t="s">
        <v>177</v>
      </c>
      <c r="B21" s="590"/>
      <c r="C21" s="14"/>
      <c r="D21" s="380"/>
      <c r="E21" s="380"/>
      <c r="F21" s="26"/>
      <c r="G21" s="377"/>
      <c r="H21" s="1"/>
    </row>
    <row r="22" spans="1:8" x14ac:dyDescent="0.25">
      <c r="A22" s="11">
        <v>16</v>
      </c>
      <c r="B22" s="12" t="s">
        <v>21</v>
      </c>
      <c r="C22" s="12" t="s">
        <v>22</v>
      </c>
      <c r="D22" s="380">
        <v>600000</v>
      </c>
      <c r="E22" s="25">
        <v>1565500</v>
      </c>
      <c r="F22" s="25">
        <v>1508761</v>
      </c>
      <c r="G22" s="377">
        <f t="shared" si="0"/>
        <v>0.96375662727563083</v>
      </c>
      <c r="H22" s="373" t="s">
        <v>690</v>
      </c>
    </row>
    <row r="23" spans="1:8" ht="45" x14ac:dyDescent="0.25">
      <c r="A23" s="11">
        <v>17</v>
      </c>
      <c r="B23" s="12" t="s">
        <v>23</v>
      </c>
      <c r="C23" s="12" t="s">
        <v>24</v>
      </c>
      <c r="D23" s="380">
        <v>10764740</v>
      </c>
      <c r="E23" s="25">
        <v>7000000</v>
      </c>
      <c r="F23" s="25">
        <v>6687593</v>
      </c>
      <c r="G23" s="377">
        <f t="shared" si="0"/>
        <v>0.95537042857142862</v>
      </c>
      <c r="H23" s="373" t="s">
        <v>647</v>
      </c>
    </row>
    <row r="24" spans="1:8" x14ac:dyDescent="0.25">
      <c r="A24" s="11">
        <v>18</v>
      </c>
      <c r="B24" s="13" t="s">
        <v>157</v>
      </c>
      <c r="C24" s="13" t="s">
        <v>25</v>
      </c>
      <c r="D24" s="382">
        <f>D22+D23</f>
        <v>11364740</v>
      </c>
      <c r="E24" s="27">
        <f t="shared" ref="E24:F24" si="5">E22+E23</f>
        <v>8565500</v>
      </c>
      <c r="F24" s="27">
        <f t="shared" si="5"/>
        <v>8196354</v>
      </c>
      <c r="G24" s="377">
        <f t="shared" si="0"/>
        <v>0.95690315801762882</v>
      </c>
      <c r="H24" s="1"/>
    </row>
    <row r="25" spans="1:8" ht="30" x14ac:dyDescent="0.25">
      <c r="A25" s="11">
        <v>19</v>
      </c>
      <c r="B25" s="12" t="s">
        <v>26</v>
      </c>
      <c r="C25" s="12" t="s">
        <v>27</v>
      </c>
      <c r="D25" s="380">
        <v>495260</v>
      </c>
      <c r="E25" s="25">
        <v>744000</v>
      </c>
      <c r="F25" s="25">
        <v>433772</v>
      </c>
      <c r="G25" s="377">
        <f t="shared" si="0"/>
        <v>0.58302688172043016</v>
      </c>
      <c r="H25" s="373" t="s">
        <v>691</v>
      </c>
    </row>
    <row r="26" spans="1:8" x14ac:dyDescent="0.25">
      <c r="A26" s="11">
        <v>20</v>
      </c>
      <c r="B26" s="12" t="s">
        <v>28</v>
      </c>
      <c r="C26" s="12" t="s">
        <v>29</v>
      </c>
      <c r="D26" s="380">
        <v>1700000</v>
      </c>
      <c r="E26" s="25">
        <v>1200000</v>
      </c>
      <c r="F26" s="25">
        <v>1085987</v>
      </c>
      <c r="G26" s="377">
        <f t="shared" si="0"/>
        <v>0.90498916666666662</v>
      </c>
      <c r="H26" s="373" t="s">
        <v>536</v>
      </c>
    </row>
    <row r="27" spans="1:8" x14ac:dyDescent="0.25">
      <c r="A27" s="11">
        <v>21</v>
      </c>
      <c r="B27" s="13" t="s">
        <v>158</v>
      </c>
      <c r="C27" s="13" t="s">
        <v>30</v>
      </c>
      <c r="D27" s="382">
        <f>D25+D26</f>
        <v>2195260</v>
      </c>
      <c r="E27" s="27">
        <f t="shared" ref="E27:F27" si="6">E25+E26</f>
        <v>1944000</v>
      </c>
      <c r="F27" s="27">
        <f t="shared" si="6"/>
        <v>1519759</v>
      </c>
      <c r="G27" s="377">
        <f t="shared" si="0"/>
        <v>0.78176903292181066</v>
      </c>
      <c r="H27" s="1"/>
    </row>
    <row r="28" spans="1:8" x14ac:dyDescent="0.25">
      <c r="A28" s="11">
        <v>22</v>
      </c>
      <c r="B28" s="12" t="s">
        <v>31</v>
      </c>
      <c r="C28" s="12" t="s">
        <v>32</v>
      </c>
      <c r="D28" s="380">
        <v>15000000</v>
      </c>
      <c r="E28" s="25">
        <v>15000000</v>
      </c>
      <c r="F28" s="25">
        <v>11928152</v>
      </c>
      <c r="G28" s="377">
        <f t="shared" si="0"/>
        <v>0.79521013333333335</v>
      </c>
      <c r="H28" s="373" t="s">
        <v>692</v>
      </c>
    </row>
    <row r="29" spans="1:8" x14ac:dyDescent="0.25">
      <c r="A29" s="11">
        <v>23</v>
      </c>
      <c r="B29" s="12" t="s">
        <v>119</v>
      </c>
      <c r="C29" s="12" t="s">
        <v>33</v>
      </c>
      <c r="D29" s="380">
        <v>100000</v>
      </c>
      <c r="E29" s="380">
        <v>5000</v>
      </c>
      <c r="F29" s="25">
        <v>5000</v>
      </c>
      <c r="G29" s="377">
        <f t="shared" si="0"/>
        <v>1</v>
      </c>
      <c r="H29" s="373" t="s">
        <v>693</v>
      </c>
    </row>
    <row r="30" spans="1:8" ht="45" x14ac:dyDescent="0.25">
      <c r="A30" s="11">
        <v>24</v>
      </c>
      <c r="B30" s="12" t="s">
        <v>34</v>
      </c>
      <c r="C30" s="12" t="s">
        <v>35</v>
      </c>
      <c r="D30" s="380">
        <v>16041207</v>
      </c>
      <c r="E30" s="380">
        <v>18149475</v>
      </c>
      <c r="F30" s="25">
        <v>6163184</v>
      </c>
      <c r="G30" s="377">
        <f t="shared" si="0"/>
        <v>0.33957918892970734</v>
      </c>
      <c r="H30" s="373" t="s">
        <v>694</v>
      </c>
    </row>
    <row r="31" spans="1:8" ht="90" x14ac:dyDescent="0.25">
      <c r="A31" s="11">
        <v>25</v>
      </c>
      <c r="B31" s="12" t="s">
        <v>125</v>
      </c>
      <c r="C31" s="12" t="s">
        <v>36</v>
      </c>
      <c r="D31" s="380">
        <v>16873000</v>
      </c>
      <c r="E31" s="25">
        <v>24920000</v>
      </c>
      <c r="F31" s="25">
        <v>23355000</v>
      </c>
      <c r="G31" s="377">
        <f t="shared" si="0"/>
        <v>0.937199036918138</v>
      </c>
      <c r="H31" s="373" t="s">
        <v>695</v>
      </c>
    </row>
    <row r="32" spans="1:8" ht="120" x14ac:dyDescent="0.25">
      <c r="A32" s="11">
        <v>26</v>
      </c>
      <c r="B32" s="12" t="s">
        <v>126</v>
      </c>
      <c r="C32" s="12" t="s">
        <v>37</v>
      </c>
      <c r="D32" s="380">
        <v>11280000</v>
      </c>
      <c r="E32" s="25">
        <v>15100000</v>
      </c>
      <c r="F32" s="25">
        <v>14891173</v>
      </c>
      <c r="G32" s="377">
        <f t="shared" si="0"/>
        <v>0.98617039735099343</v>
      </c>
      <c r="H32" s="373" t="s">
        <v>696</v>
      </c>
    </row>
    <row r="33" spans="1:8" x14ac:dyDescent="0.25">
      <c r="A33" s="11">
        <v>27</v>
      </c>
      <c r="B33" s="13" t="s">
        <v>159</v>
      </c>
      <c r="C33" s="13" t="s">
        <v>38</v>
      </c>
      <c r="D33" s="382">
        <f>D28+D29+D30+D31+D32</f>
        <v>59294207</v>
      </c>
      <c r="E33" s="27">
        <f t="shared" ref="E33:F33" si="7">E28+E29+E30+E31+E32</f>
        <v>73174475</v>
      </c>
      <c r="F33" s="27">
        <f t="shared" si="7"/>
        <v>56342509</v>
      </c>
      <c r="G33" s="377">
        <f t="shared" si="0"/>
        <v>0.76997489903412353</v>
      </c>
      <c r="H33" s="1"/>
    </row>
    <row r="34" spans="1:8" x14ac:dyDescent="0.25">
      <c r="A34" s="11">
        <v>28</v>
      </c>
      <c r="B34" s="12" t="s">
        <v>39</v>
      </c>
      <c r="C34" s="12" t="s">
        <v>40</v>
      </c>
      <c r="D34" s="380">
        <v>52020</v>
      </c>
      <c r="E34" s="380">
        <v>294163</v>
      </c>
      <c r="F34" s="25">
        <v>192417</v>
      </c>
      <c r="G34" s="377">
        <f t="shared" si="0"/>
        <v>0.65411693516859704</v>
      </c>
      <c r="H34" s="1" t="s">
        <v>623</v>
      </c>
    </row>
    <row r="35" spans="1:8" x14ac:dyDescent="0.25">
      <c r="A35" s="11">
        <v>29</v>
      </c>
      <c r="B35" s="13" t="s">
        <v>160</v>
      </c>
      <c r="C35" s="13" t="s">
        <v>41</v>
      </c>
      <c r="D35" s="382">
        <f>SUM(D34)</f>
        <v>52020</v>
      </c>
      <c r="E35" s="27">
        <f t="shared" ref="E35:F35" si="8">SUM(E34)</f>
        <v>294163</v>
      </c>
      <c r="F35" s="27">
        <f t="shared" si="8"/>
        <v>192417</v>
      </c>
      <c r="G35" s="377">
        <f t="shared" si="0"/>
        <v>0.65411693516859704</v>
      </c>
      <c r="H35" s="1"/>
    </row>
    <row r="36" spans="1:8" x14ac:dyDescent="0.25">
      <c r="A36" s="11">
        <v>30</v>
      </c>
      <c r="B36" s="15" t="s">
        <v>42</v>
      </c>
      <c r="C36" s="15" t="s">
        <v>43</v>
      </c>
      <c r="D36" s="380">
        <v>16000000</v>
      </c>
      <c r="E36" s="25">
        <v>14700000</v>
      </c>
      <c r="F36" s="25">
        <v>7894249</v>
      </c>
      <c r="G36" s="377">
        <f t="shared" si="0"/>
        <v>0.53702374149659859</v>
      </c>
      <c r="H36" s="1"/>
    </row>
    <row r="37" spans="1:8" x14ac:dyDescent="0.25">
      <c r="A37" s="11">
        <v>31</v>
      </c>
      <c r="B37" s="15" t="s">
        <v>493</v>
      </c>
      <c r="C37" s="15" t="s">
        <v>44</v>
      </c>
      <c r="D37" s="380">
        <v>2650000</v>
      </c>
      <c r="E37" s="25">
        <v>6650000</v>
      </c>
      <c r="F37" s="25">
        <v>5018000</v>
      </c>
      <c r="G37" s="377">
        <f t="shared" si="0"/>
        <v>0.75458646616541358</v>
      </c>
      <c r="H37" s="373"/>
    </row>
    <row r="38" spans="1:8" ht="60" x14ac:dyDescent="0.25">
      <c r="A38" s="11">
        <v>32</v>
      </c>
      <c r="B38" s="15" t="s">
        <v>162</v>
      </c>
      <c r="C38" s="12" t="s">
        <v>161</v>
      </c>
      <c r="D38" s="380">
        <v>32250000</v>
      </c>
      <c r="E38" s="25">
        <v>30700000</v>
      </c>
      <c r="F38" s="25">
        <v>18629974</v>
      </c>
      <c r="G38" s="377">
        <f t="shared" si="0"/>
        <v>0.60683954397394135</v>
      </c>
      <c r="H38" s="373" t="s">
        <v>697</v>
      </c>
    </row>
    <row r="39" spans="1:8" x14ac:dyDescent="0.25">
      <c r="A39" s="11">
        <v>33</v>
      </c>
      <c r="B39" s="13" t="s">
        <v>163</v>
      </c>
      <c r="C39" s="13" t="s">
        <v>45</v>
      </c>
      <c r="D39" s="382">
        <f>D36+D37+D38</f>
        <v>50900000</v>
      </c>
      <c r="E39" s="384">
        <f t="shared" ref="E39:F39" si="9">E36+E37+E38</f>
        <v>52050000</v>
      </c>
      <c r="F39" s="384">
        <f t="shared" si="9"/>
        <v>31542223</v>
      </c>
      <c r="G39" s="377">
        <f t="shared" si="0"/>
        <v>0.60599852065321802</v>
      </c>
      <c r="H39" s="1"/>
    </row>
    <row r="40" spans="1:8" x14ac:dyDescent="0.25">
      <c r="A40" s="11">
        <v>34</v>
      </c>
      <c r="B40" s="23" t="s">
        <v>179</v>
      </c>
      <c r="C40" s="14" t="s">
        <v>46</v>
      </c>
      <c r="D40" s="381">
        <f>D24+D27+D33+D35+D39</f>
        <v>123806227</v>
      </c>
      <c r="E40" s="26">
        <f>E24+E27+E33+E35+E39</f>
        <v>136028138</v>
      </c>
      <c r="F40" s="26">
        <f>F24+F27+F33+F35+F39</f>
        <v>97793262</v>
      </c>
      <c r="G40" s="377">
        <f t="shared" si="0"/>
        <v>0.71891936063992878</v>
      </c>
      <c r="H40" s="1"/>
    </row>
    <row r="41" spans="1:8" x14ac:dyDescent="0.25">
      <c r="A41" s="11"/>
      <c r="B41" s="23"/>
      <c r="C41" s="14"/>
      <c r="D41" s="380"/>
      <c r="E41" s="380"/>
      <c r="F41" s="26"/>
      <c r="G41" s="377"/>
      <c r="H41" s="1"/>
    </row>
    <row r="42" spans="1:8" x14ac:dyDescent="0.25">
      <c r="A42" s="455" t="s">
        <v>180</v>
      </c>
      <c r="B42" s="37"/>
      <c r="C42" s="14"/>
      <c r="D42" s="380"/>
      <c r="E42" s="380"/>
      <c r="F42" s="26"/>
      <c r="G42" s="377"/>
      <c r="H42" s="1"/>
    </row>
    <row r="43" spans="1:8" x14ac:dyDescent="0.25">
      <c r="A43" s="11">
        <v>35</v>
      </c>
      <c r="B43" s="13" t="s">
        <v>128</v>
      </c>
      <c r="C43" s="13" t="s">
        <v>47</v>
      </c>
      <c r="D43" s="380">
        <v>2300000</v>
      </c>
      <c r="E43" s="380"/>
      <c r="F43" s="25"/>
      <c r="G43" s="377"/>
      <c r="H43" s="1"/>
    </row>
    <row r="44" spans="1:8" ht="45" x14ac:dyDescent="0.25">
      <c r="A44" s="11">
        <v>37</v>
      </c>
      <c r="B44" s="13" t="s">
        <v>129</v>
      </c>
      <c r="C44" s="13" t="s">
        <v>48</v>
      </c>
      <c r="D44" s="380">
        <v>2462012</v>
      </c>
      <c r="E44" s="25">
        <v>4141708</v>
      </c>
      <c r="F44" s="25">
        <v>1669073</v>
      </c>
      <c r="G44" s="377">
        <f t="shared" si="0"/>
        <v>0.40299147115151529</v>
      </c>
      <c r="H44" s="373" t="s">
        <v>699</v>
      </c>
    </row>
    <row r="45" spans="1:8" x14ac:dyDescent="0.25">
      <c r="A45" s="11">
        <v>40</v>
      </c>
      <c r="B45" s="23" t="s">
        <v>181</v>
      </c>
      <c r="C45" s="14" t="s">
        <v>49</v>
      </c>
      <c r="D45" s="381">
        <f>D43+D44</f>
        <v>4762012</v>
      </c>
      <c r="E45" s="26">
        <f>E43+E44</f>
        <v>4141708</v>
      </c>
      <c r="F45" s="26">
        <f>F43+F44</f>
        <v>1669073</v>
      </c>
      <c r="G45" s="377">
        <f t="shared" si="0"/>
        <v>0.40299147115151529</v>
      </c>
      <c r="H45" s="1"/>
    </row>
    <row r="46" spans="1:8" x14ac:dyDescent="0.25">
      <c r="A46" s="11"/>
      <c r="B46" s="23"/>
      <c r="C46" s="14"/>
      <c r="D46" s="380"/>
      <c r="E46" s="380"/>
      <c r="F46" s="26"/>
      <c r="G46" s="377"/>
      <c r="H46" s="1"/>
    </row>
    <row r="47" spans="1:8" x14ac:dyDescent="0.25">
      <c r="A47" s="589" t="s">
        <v>182</v>
      </c>
      <c r="B47" s="590"/>
      <c r="C47" s="14"/>
      <c r="D47" s="380"/>
      <c r="E47" s="380"/>
      <c r="F47" s="26"/>
      <c r="G47" s="377"/>
      <c r="H47" s="1"/>
    </row>
    <row r="48" spans="1:8" ht="60" x14ac:dyDescent="0.25">
      <c r="A48" s="11">
        <v>41</v>
      </c>
      <c r="B48" s="15" t="s">
        <v>50</v>
      </c>
      <c r="C48" s="15" t="s">
        <v>51</v>
      </c>
      <c r="D48" s="380">
        <v>5320427</v>
      </c>
      <c r="E48" s="25">
        <v>8356081</v>
      </c>
      <c r="F48" s="25">
        <v>6352928</v>
      </c>
      <c r="G48" s="377">
        <f t="shared" si="0"/>
        <v>0.76027601934447497</v>
      </c>
      <c r="H48" s="373" t="s">
        <v>698</v>
      </c>
    </row>
    <row r="49" spans="1:8" x14ac:dyDescent="0.25">
      <c r="A49" s="11">
        <v>42</v>
      </c>
      <c r="B49" s="15" t="s">
        <v>154</v>
      </c>
      <c r="C49" s="15" t="s">
        <v>51</v>
      </c>
      <c r="D49" s="380">
        <f>+D48</f>
        <v>5320427</v>
      </c>
      <c r="E49" s="25">
        <f t="shared" ref="E49:F49" si="10">+E48</f>
        <v>8356081</v>
      </c>
      <c r="F49" s="25">
        <f t="shared" si="10"/>
        <v>6352928</v>
      </c>
      <c r="G49" s="377">
        <f t="shared" si="0"/>
        <v>0.76027601934447497</v>
      </c>
      <c r="H49" s="415"/>
    </row>
    <row r="50" spans="1:8" ht="75" x14ac:dyDescent="0.25">
      <c r="A50" s="11">
        <v>43</v>
      </c>
      <c r="B50" s="15" t="s">
        <v>130</v>
      </c>
      <c r="C50" s="15" t="s">
        <v>52</v>
      </c>
      <c r="D50" s="380">
        <v>9592100</v>
      </c>
      <c r="E50" s="380">
        <v>12110181</v>
      </c>
      <c r="F50" s="25">
        <v>6493871</v>
      </c>
      <c r="G50" s="377">
        <f t="shared" si="0"/>
        <v>0.53623236514796935</v>
      </c>
      <c r="H50" s="373" t="s">
        <v>700</v>
      </c>
    </row>
    <row r="51" spans="1:8" ht="90" x14ac:dyDescent="0.25">
      <c r="A51" s="11">
        <v>44</v>
      </c>
      <c r="B51" s="15" t="s">
        <v>131</v>
      </c>
      <c r="C51" s="12" t="s">
        <v>53</v>
      </c>
      <c r="D51" s="380">
        <v>12500000</v>
      </c>
      <c r="E51" s="380">
        <v>7640000</v>
      </c>
      <c r="F51" s="25">
        <v>7100000</v>
      </c>
      <c r="G51" s="377">
        <f t="shared" si="0"/>
        <v>0.9293193717277487</v>
      </c>
      <c r="H51" s="373" t="s">
        <v>701</v>
      </c>
    </row>
    <row r="52" spans="1:8" x14ac:dyDescent="0.25">
      <c r="A52" s="11">
        <v>46</v>
      </c>
      <c r="B52" s="15" t="s">
        <v>54</v>
      </c>
      <c r="C52" s="12" t="s">
        <v>55</v>
      </c>
      <c r="D52" s="380">
        <v>5000000</v>
      </c>
      <c r="E52" s="25"/>
      <c r="F52" s="25"/>
      <c r="G52" s="377"/>
      <c r="H52" s="1"/>
    </row>
    <row r="53" spans="1:8" x14ac:dyDescent="0.25">
      <c r="A53" s="11">
        <v>47</v>
      </c>
      <c r="B53" s="23" t="s">
        <v>183</v>
      </c>
      <c r="C53" s="14" t="s">
        <v>56</v>
      </c>
      <c r="D53" s="381">
        <f>D49+D50+D51+D52</f>
        <v>32412527</v>
      </c>
      <c r="E53" s="26">
        <f>E49+E50+E51+E52</f>
        <v>28106262</v>
      </c>
      <c r="F53" s="26">
        <f>F49+F50+F51+F52</f>
        <v>19946799</v>
      </c>
      <c r="G53" s="377">
        <f t="shared" si="0"/>
        <v>0.70969234542821813</v>
      </c>
      <c r="H53" s="1"/>
    </row>
    <row r="54" spans="1:8" x14ac:dyDescent="0.25">
      <c r="A54" s="11"/>
      <c r="B54" s="23"/>
      <c r="C54" s="14"/>
      <c r="D54" s="380"/>
      <c r="E54" s="380"/>
      <c r="F54" s="26"/>
      <c r="G54" s="377"/>
      <c r="H54" s="1"/>
    </row>
    <row r="55" spans="1:8" x14ac:dyDescent="0.25">
      <c r="A55" s="593" t="s">
        <v>184</v>
      </c>
      <c r="B55" s="590"/>
      <c r="C55" s="14"/>
      <c r="D55" s="380"/>
      <c r="E55" s="380"/>
      <c r="F55" s="26"/>
      <c r="G55" s="377"/>
      <c r="H55" s="1"/>
    </row>
    <row r="56" spans="1:8" x14ac:dyDescent="0.25">
      <c r="A56" s="11">
        <v>48</v>
      </c>
      <c r="B56" s="338" t="s">
        <v>650</v>
      </c>
      <c r="C56" s="15" t="s">
        <v>651</v>
      </c>
      <c r="D56" s="380"/>
      <c r="E56" s="380">
        <v>390000</v>
      </c>
      <c r="F56" s="29">
        <v>390000</v>
      </c>
      <c r="G56" s="377">
        <f t="shared" si="0"/>
        <v>1</v>
      </c>
      <c r="H56" s="1" t="s">
        <v>702</v>
      </c>
    </row>
    <row r="57" spans="1:8" x14ac:dyDescent="0.25">
      <c r="A57" s="11">
        <v>49</v>
      </c>
      <c r="B57" s="13" t="s">
        <v>132</v>
      </c>
      <c r="C57" s="13" t="s">
        <v>57</v>
      </c>
      <c r="D57" s="380">
        <v>550000</v>
      </c>
      <c r="E57" s="27">
        <v>750000</v>
      </c>
      <c r="F57" s="27">
        <v>750000</v>
      </c>
      <c r="G57" s="377">
        <f t="shared" si="0"/>
        <v>1</v>
      </c>
      <c r="H57" s="1" t="s">
        <v>703</v>
      </c>
    </row>
    <row r="58" spans="1:8" x14ac:dyDescent="0.25">
      <c r="A58" s="11">
        <v>51</v>
      </c>
      <c r="B58" s="13" t="s">
        <v>58</v>
      </c>
      <c r="C58" s="13" t="s">
        <v>59</v>
      </c>
      <c r="D58" s="380">
        <v>346400</v>
      </c>
      <c r="E58" s="380"/>
      <c r="F58" s="27"/>
      <c r="G58" s="377"/>
      <c r="H58" s="1"/>
    </row>
    <row r="59" spans="1:8" ht="30" x14ac:dyDescent="0.25">
      <c r="A59" s="11">
        <v>52</v>
      </c>
      <c r="B59" s="13" t="s">
        <v>60</v>
      </c>
      <c r="C59" s="13" t="s">
        <v>61</v>
      </c>
      <c r="D59" s="380">
        <v>6661600</v>
      </c>
      <c r="E59" s="380">
        <v>4983788</v>
      </c>
      <c r="F59" s="27">
        <v>4609920</v>
      </c>
      <c r="G59" s="377">
        <f t="shared" si="0"/>
        <v>0.92498316541554337</v>
      </c>
      <c r="H59" s="373" t="s">
        <v>704</v>
      </c>
    </row>
    <row r="60" spans="1:8" x14ac:dyDescent="0.25">
      <c r="A60" s="11">
        <v>53</v>
      </c>
      <c r="B60" s="13" t="s">
        <v>62</v>
      </c>
      <c r="C60" s="13" t="s">
        <v>63</v>
      </c>
      <c r="D60" s="380">
        <v>1000000</v>
      </c>
      <c r="E60" s="380"/>
      <c r="F60" s="27"/>
      <c r="G60" s="377"/>
      <c r="H60" s="1"/>
    </row>
    <row r="61" spans="1:8" x14ac:dyDescent="0.25">
      <c r="A61" s="11">
        <v>54</v>
      </c>
      <c r="B61" s="13" t="s">
        <v>64</v>
      </c>
      <c r="C61" s="13" t="s">
        <v>65</v>
      </c>
      <c r="D61" s="380">
        <v>2000160</v>
      </c>
      <c r="E61" s="380">
        <v>1450922</v>
      </c>
      <c r="F61" s="27">
        <v>1244679</v>
      </c>
      <c r="G61" s="377">
        <f t="shared" si="0"/>
        <v>0.85785383363130474</v>
      </c>
      <c r="H61" s="1"/>
    </row>
    <row r="62" spans="1:8" x14ac:dyDescent="0.25">
      <c r="A62" s="17">
        <v>55</v>
      </c>
      <c r="B62" s="23" t="s">
        <v>185</v>
      </c>
      <c r="C62" s="14" t="s">
        <v>66</v>
      </c>
      <c r="D62" s="381">
        <f>D57+D58+D59+D60+D61</f>
        <v>10558160</v>
      </c>
      <c r="E62" s="379">
        <f>E57+E58+E59+E60+E61+E56</f>
        <v>7574710</v>
      </c>
      <c r="F62" s="379">
        <f>F57+F58+F59+F60+F61+F56</f>
        <v>6994599</v>
      </c>
      <c r="G62" s="377">
        <f t="shared" si="0"/>
        <v>0.92341475779270754</v>
      </c>
      <c r="H62" s="1"/>
    </row>
    <row r="63" spans="1:8" x14ac:dyDescent="0.25">
      <c r="A63" s="11"/>
      <c r="B63" s="23"/>
      <c r="C63" s="14"/>
      <c r="D63" s="380"/>
      <c r="E63" s="380"/>
      <c r="F63" s="26"/>
      <c r="G63" s="377"/>
      <c r="H63" s="1"/>
    </row>
    <row r="64" spans="1:8" x14ac:dyDescent="0.25">
      <c r="A64" s="594" t="s">
        <v>186</v>
      </c>
      <c r="B64" s="595"/>
      <c r="C64" s="14"/>
      <c r="D64" s="380"/>
      <c r="E64" s="380"/>
      <c r="F64" s="26"/>
      <c r="G64" s="377"/>
      <c r="H64" s="1"/>
    </row>
    <row r="65" spans="1:8" ht="45" x14ac:dyDescent="0.25">
      <c r="A65" s="11">
        <v>56</v>
      </c>
      <c r="B65" s="13" t="s">
        <v>67</v>
      </c>
      <c r="C65" s="13" t="s">
        <v>68</v>
      </c>
      <c r="D65" s="380">
        <v>27100405</v>
      </c>
      <c r="E65" s="380">
        <v>21148127</v>
      </c>
      <c r="F65" s="25">
        <v>21148127</v>
      </c>
      <c r="G65" s="377">
        <f t="shared" ref="G65:G118" si="11">F65/E65</f>
        <v>1</v>
      </c>
      <c r="H65" s="373" t="s">
        <v>705</v>
      </c>
    </row>
    <row r="66" spans="1:8" x14ac:dyDescent="0.25">
      <c r="A66" s="11">
        <v>57</v>
      </c>
      <c r="B66" s="13" t="s">
        <v>69</v>
      </c>
      <c r="C66" s="13" t="s">
        <v>70</v>
      </c>
      <c r="D66" s="380">
        <v>7237149</v>
      </c>
      <c r="E66" s="380">
        <v>5560433</v>
      </c>
      <c r="F66" s="25">
        <v>5256608</v>
      </c>
      <c r="G66" s="377">
        <f t="shared" si="11"/>
        <v>0.94535947110593721</v>
      </c>
      <c r="H66" s="1"/>
    </row>
    <row r="67" spans="1:8" x14ac:dyDescent="0.25">
      <c r="A67" s="17">
        <v>58</v>
      </c>
      <c r="B67" s="23" t="s">
        <v>187</v>
      </c>
      <c r="C67" s="14" t="s">
        <v>71</v>
      </c>
      <c r="D67" s="381">
        <f>D65+D66</f>
        <v>34337554</v>
      </c>
      <c r="E67" s="379">
        <f t="shared" ref="E67:F67" si="12">E65+E66</f>
        <v>26708560</v>
      </c>
      <c r="F67" s="379">
        <f t="shared" si="12"/>
        <v>26404735</v>
      </c>
      <c r="G67" s="377">
        <f t="shared" si="11"/>
        <v>0.988624433514948</v>
      </c>
      <c r="H67" s="1"/>
    </row>
    <row r="68" spans="1:8" x14ac:dyDescent="0.25">
      <c r="A68" s="11"/>
      <c r="B68" s="14"/>
      <c r="C68" s="14"/>
      <c r="D68" s="380"/>
      <c r="E68" s="380"/>
      <c r="F68" s="26"/>
      <c r="G68" s="377"/>
      <c r="H68" s="1"/>
    </row>
    <row r="69" spans="1:8" x14ac:dyDescent="0.25">
      <c r="A69" s="589" t="s">
        <v>188</v>
      </c>
      <c r="B69" s="590"/>
      <c r="C69" s="14"/>
      <c r="D69" s="380"/>
      <c r="E69" s="380"/>
      <c r="F69" s="26"/>
      <c r="G69" s="377"/>
      <c r="H69" s="1"/>
    </row>
    <row r="70" spans="1:8" x14ac:dyDescent="0.25">
      <c r="A70" s="11">
        <v>59</v>
      </c>
      <c r="B70" s="387" t="s">
        <v>133</v>
      </c>
      <c r="C70" s="387" t="s">
        <v>72</v>
      </c>
      <c r="D70" s="414">
        <v>25909575</v>
      </c>
      <c r="E70" s="388">
        <v>130000</v>
      </c>
      <c r="F70" s="388">
        <v>112500</v>
      </c>
      <c r="G70" s="377">
        <f t="shared" si="11"/>
        <v>0.86538461538461542</v>
      </c>
      <c r="H70" s="416" t="s">
        <v>597</v>
      </c>
    </row>
    <row r="71" spans="1:8" x14ac:dyDescent="0.25">
      <c r="A71" s="11">
        <v>61</v>
      </c>
      <c r="B71" s="13" t="s">
        <v>583</v>
      </c>
      <c r="C71" s="13" t="s">
        <v>584</v>
      </c>
      <c r="D71" s="380">
        <v>2384286</v>
      </c>
      <c r="E71" s="380">
        <v>5078577</v>
      </c>
      <c r="F71" s="27">
        <v>5078577</v>
      </c>
      <c r="G71" s="377">
        <f t="shared" si="11"/>
        <v>1</v>
      </c>
      <c r="H71" s="1"/>
    </row>
    <row r="72" spans="1:8" x14ac:dyDescent="0.25">
      <c r="A72" s="17">
        <v>62</v>
      </c>
      <c r="B72" s="14" t="s">
        <v>155</v>
      </c>
      <c r="C72" s="14" t="s">
        <v>73</v>
      </c>
      <c r="D72" s="381">
        <f>D70+D71</f>
        <v>28293861</v>
      </c>
      <c r="E72" s="26">
        <f>E70+E71</f>
        <v>5208577</v>
      </c>
      <c r="F72" s="26">
        <f>F70+F71</f>
        <v>5191077</v>
      </c>
      <c r="G72" s="377">
        <f t="shared" si="11"/>
        <v>0.99664015718688614</v>
      </c>
      <c r="H72" s="1"/>
    </row>
    <row r="73" spans="1:8" x14ac:dyDescent="0.25">
      <c r="A73" s="11"/>
      <c r="B73" s="14"/>
      <c r="C73" s="14"/>
      <c r="D73" s="380"/>
      <c r="E73" s="380"/>
      <c r="F73" s="26"/>
      <c r="G73" s="377"/>
      <c r="H73" s="1"/>
    </row>
    <row r="74" spans="1:8" x14ac:dyDescent="0.25">
      <c r="A74" s="11"/>
      <c r="B74" s="14"/>
      <c r="C74" s="14"/>
      <c r="D74" s="380"/>
      <c r="E74" s="380"/>
      <c r="F74" s="26"/>
      <c r="G74" s="377"/>
      <c r="H74" s="1"/>
    </row>
    <row r="75" spans="1:8" ht="15.75" x14ac:dyDescent="0.25">
      <c r="A75" s="11">
        <v>63</v>
      </c>
      <c r="B75" s="16" t="s">
        <v>164</v>
      </c>
      <c r="C75" s="16" t="s">
        <v>74</v>
      </c>
      <c r="D75" s="383">
        <f>D17+D19+D40+D45+D53+D62+D67+D72</f>
        <v>348252005</v>
      </c>
      <c r="E75" s="385">
        <f>E17+E19+E40+E45+E53+E62+E67+E72</f>
        <v>324451134</v>
      </c>
      <c r="F75" s="385">
        <f>F17+F19+F40+F45+F53+F62+F67+F72</f>
        <v>266997625</v>
      </c>
      <c r="G75" s="377">
        <f t="shared" si="11"/>
        <v>0.82292091788466359</v>
      </c>
      <c r="H75" s="30"/>
    </row>
    <row r="76" spans="1:8" ht="15.75" x14ac:dyDescent="0.25">
      <c r="A76" s="11"/>
      <c r="B76" s="16"/>
      <c r="C76" s="16"/>
      <c r="D76" s="380"/>
      <c r="E76" s="380"/>
      <c r="F76" s="28"/>
      <c r="G76" s="377"/>
      <c r="H76" s="1"/>
    </row>
    <row r="77" spans="1:8" ht="15.75" x14ac:dyDescent="0.25">
      <c r="A77" s="589" t="s">
        <v>189</v>
      </c>
      <c r="B77" s="590"/>
      <c r="C77" s="16"/>
      <c r="D77" s="380"/>
      <c r="E77" s="380"/>
      <c r="F77" s="28"/>
      <c r="G77" s="377"/>
      <c r="H77" s="1"/>
    </row>
    <row r="78" spans="1:8" x14ac:dyDescent="0.25">
      <c r="A78" s="11">
        <v>65</v>
      </c>
      <c r="B78" s="12" t="s">
        <v>165</v>
      </c>
      <c r="C78" s="12" t="s">
        <v>75</v>
      </c>
      <c r="D78" s="380">
        <v>209756901</v>
      </c>
      <c r="E78" s="380">
        <v>211967744</v>
      </c>
      <c r="F78" s="25">
        <v>178856261</v>
      </c>
      <c r="G78" s="377">
        <f t="shared" ref="G78" si="13">F78/E78</f>
        <v>0.84378999193386706</v>
      </c>
      <c r="H78" s="1"/>
    </row>
    <row r="79" spans="1:8" x14ac:dyDescent="0.25">
      <c r="A79" s="11">
        <v>66</v>
      </c>
      <c r="B79" s="12" t="s">
        <v>76</v>
      </c>
      <c r="C79" s="12" t="s">
        <v>77</v>
      </c>
      <c r="D79" s="380">
        <v>11415597</v>
      </c>
      <c r="E79" s="25">
        <v>12644490</v>
      </c>
      <c r="F79" s="25">
        <v>12644490</v>
      </c>
      <c r="G79" s="377">
        <f t="shared" si="11"/>
        <v>1</v>
      </c>
      <c r="H79" s="415"/>
    </row>
    <row r="80" spans="1:8" x14ac:dyDescent="0.25">
      <c r="A80" s="11">
        <v>67</v>
      </c>
      <c r="B80" s="12" t="s">
        <v>134</v>
      </c>
      <c r="C80" s="12" t="s">
        <v>78</v>
      </c>
      <c r="D80" s="380">
        <v>216181156</v>
      </c>
      <c r="E80" s="380">
        <v>279600048</v>
      </c>
      <c r="F80" s="25">
        <v>278375273</v>
      </c>
      <c r="G80" s="377">
        <f t="shared" si="11"/>
        <v>0.99561954653169449</v>
      </c>
      <c r="H80" s="417"/>
    </row>
    <row r="81" spans="1:10" x14ac:dyDescent="0.25">
      <c r="A81" s="11">
        <v>68</v>
      </c>
      <c r="B81" s="13" t="s">
        <v>166</v>
      </c>
      <c r="C81" s="13" t="s">
        <v>79</v>
      </c>
      <c r="D81" s="380">
        <f>D78+D79+D80</f>
        <v>437353654</v>
      </c>
      <c r="E81" s="25">
        <f t="shared" ref="E81:F81" si="14">E78+E79+E80</f>
        <v>504212282</v>
      </c>
      <c r="F81" s="25">
        <f t="shared" si="14"/>
        <v>469876024</v>
      </c>
      <c r="G81" s="377">
        <f t="shared" si="11"/>
        <v>0.93190118681004286</v>
      </c>
      <c r="H81" s="1"/>
    </row>
    <row r="82" spans="1:10" ht="15.75" x14ac:dyDescent="0.25">
      <c r="A82" s="17">
        <v>69</v>
      </c>
      <c r="B82" s="39" t="s">
        <v>195</v>
      </c>
      <c r="C82" s="16" t="s">
        <v>80</v>
      </c>
      <c r="D82" s="383">
        <f>D81</f>
        <v>437353654</v>
      </c>
      <c r="E82" s="28">
        <f t="shared" ref="E82:F82" si="15">E81</f>
        <v>504212282</v>
      </c>
      <c r="F82" s="28">
        <f t="shared" si="15"/>
        <v>469876024</v>
      </c>
      <c r="G82" s="377">
        <f t="shared" si="11"/>
        <v>0.93190118681004286</v>
      </c>
      <c r="H82" s="1"/>
    </row>
    <row r="83" spans="1:10" ht="15.75" x14ac:dyDescent="0.25">
      <c r="A83" s="11"/>
      <c r="B83" s="16"/>
      <c r="C83" s="16"/>
      <c r="D83" s="380"/>
      <c r="E83" s="380"/>
      <c r="F83" s="28"/>
      <c r="G83" s="377"/>
      <c r="H83" s="1"/>
    </row>
    <row r="84" spans="1:10" x14ac:dyDescent="0.25">
      <c r="A84" s="591" t="s">
        <v>190</v>
      </c>
      <c r="B84" s="592"/>
      <c r="C84" s="12"/>
      <c r="D84" s="380"/>
      <c r="E84" s="380"/>
      <c r="F84" s="25"/>
      <c r="G84" s="377"/>
      <c r="H84" s="1"/>
    </row>
    <row r="85" spans="1:10" x14ac:dyDescent="0.25">
      <c r="A85" s="11">
        <v>70</v>
      </c>
      <c r="B85" s="376" t="s">
        <v>81</v>
      </c>
      <c r="C85" s="376" t="s">
        <v>82</v>
      </c>
      <c r="D85" s="414">
        <v>117688597</v>
      </c>
      <c r="E85" s="380">
        <v>130933000</v>
      </c>
      <c r="F85" s="388">
        <v>130933000</v>
      </c>
      <c r="G85" s="377">
        <f t="shared" si="11"/>
        <v>1</v>
      </c>
      <c r="H85" s="418"/>
    </row>
    <row r="86" spans="1:10" x14ac:dyDescent="0.25">
      <c r="A86" s="11">
        <v>71</v>
      </c>
      <c r="B86" s="12" t="s">
        <v>83</v>
      </c>
      <c r="C86" s="12" t="s">
        <v>84</v>
      </c>
      <c r="D86" s="380">
        <v>69097958</v>
      </c>
      <c r="E86" s="380">
        <v>82905440</v>
      </c>
      <c r="F86" s="25">
        <v>82905440</v>
      </c>
      <c r="G86" s="377">
        <f t="shared" si="11"/>
        <v>1</v>
      </c>
      <c r="H86" s="418"/>
    </row>
    <row r="87" spans="1:10" x14ac:dyDescent="0.25">
      <c r="A87" s="11">
        <v>72</v>
      </c>
      <c r="B87" s="12" t="s">
        <v>135</v>
      </c>
      <c r="C87" s="12" t="s">
        <v>85</v>
      </c>
      <c r="D87" s="380">
        <v>125596130</v>
      </c>
      <c r="E87" s="380">
        <v>130704292</v>
      </c>
      <c r="F87" s="25">
        <v>130704292</v>
      </c>
      <c r="G87" s="377">
        <f t="shared" si="11"/>
        <v>1</v>
      </c>
      <c r="H87" s="418"/>
    </row>
    <row r="88" spans="1:10" x14ac:dyDescent="0.25">
      <c r="A88" s="11">
        <v>73</v>
      </c>
      <c r="B88" s="12" t="s">
        <v>136</v>
      </c>
      <c r="C88" s="12" t="s">
        <v>86</v>
      </c>
      <c r="D88" s="380">
        <v>4403200</v>
      </c>
      <c r="E88" s="380">
        <v>6208324</v>
      </c>
      <c r="F88" s="25">
        <v>6208324</v>
      </c>
      <c r="G88" s="377">
        <f t="shared" si="11"/>
        <v>1</v>
      </c>
      <c r="H88" s="418"/>
    </row>
    <row r="89" spans="1:10" x14ac:dyDescent="0.25">
      <c r="A89" s="11">
        <v>74</v>
      </c>
      <c r="B89" s="12" t="s">
        <v>87</v>
      </c>
      <c r="C89" s="12" t="s">
        <v>88</v>
      </c>
      <c r="D89" s="380">
        <v>8595307</v>
      </c>
      <c r="E89" s="380">
        <v>4000140</v>
      </c>
      <c r="F89" s="25">
        <v>4000140</v>
      </c>
      <c r="G89" s="377">
        <f t="shared" si="11"/>
        <v>1</v>
      </c>
      <c r="H89" s="380"/>
    </row>
    <row r="90" spans="1:10" x14ac:dyDescent="0.25">
      <c r="A90" s="11">
        <v>75</v>
      </c>
      <c r="B90" s="12" t="s">
        <v>585</v>
      </c>
      <c r="C90" s="12" t="s">
        <v>586</v>
      </c>
      <c r="D90" s="380">
        <v>100091</v>
      </c>
      <c r="E90" s="380">
        <v>763210</v>
      </c>
      <c r="F90" s="25">
        <v>763210</v>
      </c>
      <c r="G90" s="377">
        <f t="shared" si="11"/>
        <v>1</v>
      </c>
      <c r="H90" s="1"/>
    </row>
    <row r="91" spans="1:10" x14ac:dyDescent="0.25">
      <c r="A91" s="11">
        <v>76</v>
      </c>
      <c r="B91" s="13" t="s">
        <v>172</v>
      </c>
      <c r="C91" s="13" t="s">
        <v>89</v>
      </c>
      <c r="D91" s="382">
        <f>D85+D86+D87+D88+D89+D90</f>
        <v>325481283</v>
      </c>
      <c r="E91" s="27">
        <f>E85+E86+E87+E88+E89+E90</f>
        <v>355514406</v>
      </c>
      <c r="F91" s="27">
        <f>F85+F86+F87+F88+F89+F90</f>
        <v>355514406</v>
      </c>
      <c r="G91" s="377">
        <f t="shared" si="11"/>
        <v>1</v>
      </c>
      <c r="H91" s="30"/>
      <c r="J91" s="334"/>
    </row>
    <row r="92" spans="1:10" x14ac:dyDescent="0.25">
      <c r="A92" s="11">
        <v>77</v>
      </c>
      <c r="B92" s="13" t="s">
        <v>118</v>
      </c>
      <c r="C92" s="13" t="s">
        <v>90</v>
      </c>
      <c r="D92" s="380">
        <v>80267000</v>
      </c>
      <c r="E92" s="27">
        <v>82780524</v>
      </c>
      <c r="F92" s="27">
        <v>82780524</v>
      </c>
      <c r="G92" s="377">
        <f t="shared" si="11"/>
        <v>1</v>
      </c>
      <c r="H92" s="493" t="s">
        <v>662</v>
      </c>
    </row>
    <row r="93" spans="1:10" x14ac:dyDescent="0.25">
      <c r="A93" s="17">
        <v>82</v>
      </c>
      <c r="B93" s="14" t="s">
        <v>630</v>
      </c>
      <c r="C93" s="14" t="s">
        <v>91</v>
      </c>
      <c r="D93" s="381">
        <f>D91+D92</f>
        <v>405748283</v>
      </c>
      <c r="E93" s="26">
        <f>E91+E92</f>
        <v>438294930</v>
      </c>
      <c r="F93" s="26">
        <f>F91+F92</f>
        <v>438294930</v>
      </c>
      <c r="G93" s="377">
        <f t="shared" si="11"/>
        <v>1</v>
      </c>
      <c r="H93" s="1"/>
    </row>
    <row r="94" spans="1:10" x14ac:dyDescent="0.25">
      <c r="A94" s="11"/>
      <c r="B94" s="14"/>
      <c r="C94" s="14"/>
      <c r="D94" s="380"/>
      <c r="E94" s="380"/>
      <c r="F94" s="26"/>
      <c r="G94" s="377"/>
      <c r="H94" s="1"/>
    </row>
    <row r="95" spans="1:10" x14ac:dyDescent="0.25">
      <c r="A95" s="589" t="s">
        <v>191</v>
      </c>
      <c r="B95" s="590"/>
      <c r="C95" s="14"/>
      <c r="D95" s="380"/>
      <c r="E95" s="380"/>
      <c r="F95" s="26"/>
      <c r="G95" s="377"/>
      <c r="H95" s="1"/>
    </row>
    <row r="96" spans="1:10" ht="30" x14ac:dyDescent="0.25">
      <c r="A96" s="11">
        <v>83</v>
      </c>
      <c r="B96" s="12" t="s">
        <v>137</v>
      </c>
      <c r="C96" s="12" t="s">
        <v>92</v>
      </c>
      <c r="D96" s="380">
        <v>17000000</v>
      </c>
      <c r="E96" s="27">
        <v>12000000</v>
      </c>
      <c r="F96" s="27">
        <v>10015440</v>
      </c>
      <c r="G96" s="377">
        <f t="shared" si="11"/>
        <v>0.83462000000000003</v>
      </c>
      <c r="H96" s="419" t="s">
        <v>706</v>
      </c>
    </row>
    <row r="97" spans="1:8" x14ac:dyDescent="0.25">
      <c r="A97" s="17">
        <v>85</v>
      </c>
      <c r="B97" s="14" t="s">
        <v>629</v>
      </c>
      <c r="C97" s="14" t="s">
        <v>93</v>
      </c>
      <c r="D97" s="381">
        <f>+D96</f>
        <v>17000000</v>
      </c>
      <c r="E97" s="379">
        <f>+E96</f>
        <v>12000000</v>
      </c>
      <c r="F97" s="379">
        <f>+F96</f>
        <v>10015440</v>
      </c>
      <c r="G97" s="377">
        <f t="shared" si="11"/>
        <v>0.83462000000000003</v>
      </c>
      <c r="H97" s="1"/>
    </row>
    <row r="98" spans="1:8" x14ac:dyDescent="0.25">
      <c r="A98" s="11"/>
      <c r="B98" s="14"/>
      <c r="C98" s="14"/>
      <c r="D98" s="380"/>
      <c r="E98" s="380"/>
      <c r="F98" s="26"/>
      <c r="G98" s="377"/>
      <c r="H98" s="1"/>
    </row>
    <row r="99" spans="1:8" x14ac:dyDescent="0.25">
      <c r="A99" s="589" t="s">
        <v>193</v>
      </c>
      <c r="B99" s="590"/>
      <c r="C99" s="14"/>
      <c r="D99" s="380"/>
      <c r="E99" s="380"/>
      <c r="F99" s="26"/>
      <c r="G99" s="377"/>
      <c r="H99" s="1"/>
    </row>
    <row r="100" spans="1:8" x14ac:dyDescent="0.25">
      <c r="A100" s="17">
        <v>86</v>
      </c>
      <c r="B100" s="13" t="s">
        <v>138</v>
      </c>
      <c r="C100" s="13" t="s">
        <v>94</v>
      </c>
      <c r="D100" s="380">
        <v>12000000</v>
      </c>
      <c r="E100" s="27">
        <v>10823751</v>
      </c>
      <c r="F100" s="27">
        <v>10502769</v>
      </c>
      <c r="G100" s="377">
        <f t="shared" si="11"/>
        <v>0.97034466147641418</v>
      </c>
      <c r="H100" s="1"/>
    </row>
    <row r="101" spans="1:8" x14ac:dyDescent="0.25">
      <c r="A101" s="11">
        <v>88</v>
      </c>
      <c r="B101" s="12" t="s">
        <v>139</v>
      </c>
      <c r="C101" s="12" t="s">
        <v>95</v>
      </c>
      <c r="D101" s="380">
        <v>27000000</v>
      </c>
      <c r="E101" s="25">
        <v>31131995</v>
      </c>
      <c r="F101" s="25">
        <v>31131995</v>
      </c>
      <c r="G101" s="377">
        <f t="shared" si="11"/>
        <v>1</v>
      </c>
      <c r="H101" s="1"/>
    </row>
    <row r="102" spans="1:8" x14ac:dyDescent="0.25">
      <c r="A102" s="11">
        <v>89</v>
      </c>
      <c r="B102" s="12" t="s">
        <v>140</v>
      </c>
      <c r="C102" s="12" t="s">
        <v>96</v>
      </c>
      <c r="D102" s="380">
        <v>6000000</v>
      </c>
      <c r="E102" s="25"/>
      <c r="F102" s="25">
        <v>0</v>
      </c>
      <c r="G102" s="377"/>
      <c r="H102" s="1"/>
    </row>
    <row r="103" spans="1:8" x14ac:dyDescent="0.25">
      <c r="A103" s="11">
        <v>90</v>
      </c>
      <c r="B103" s="12" t="s">
        <v>141</v>
      </c>
      <c r="C103" s="12" t="s">
        <v>97</v>
      </c>
      <c r="D103" s="382">
        <v>154200</v>
      </c>
      <c r="E103" s="380">
        <v>430800</v>
      </c>
      <c r="F103" s="27">
        <v>430800</v>
      </c>
      <c r="G103" s="377">
        <f t="shared" si="11"/>
        <v>1</v>
      </c>
      <c r="H103" s="1"/>
    </row>
    <row r="104" spans="1:8" x14ac:dyDescent="0.25">
      <c r="A104" s="11">
        <v>93</v>
      </c>
      <c r="B104" s="13" t="s">
        <v>167</v>
      </c>
      <c r="C104" s="13" t="s">
        <v>98</v>
      </c>
      <c r="D104" s="382">
        <f>D101+D102+D103</f>
        <v>33154200</v>
      </c>
      <c r="E104" s="27">
        <f>E101+E102+E103</f>
        <v>31562795</v>
      </c>
      <c r="F104" s="27">
        <f>F101+F102+F103</f>
        <v>31562795</v>
      </c>
      <c r="G104" s="377">
        <f t="shared" si="11"/>
        <v>1</v>
      </c>
      <c r="H104" s="1"/>
    </row>
    <row r="105" spans="1:8" x14ac:dyDescent="0.25">
      <c r="A105" s="11">
        <v>94</v>
      </c>
      <c r="B105" s="13" t="s">
        <v>142</v>
      </c>
      <c r="C105" s="13" t="s">
        <v>99</v>
      </c>
      <c r="D105" s="380">
        <v>3000000</v>
      </c>
      <c r="E105" s="27">
        <v>3433729</v>
      </c>
      <c r="F105" s="27">
        <v>3433729</v>
      </c>
      <c r="G105" s="377">
        <f t="shared" si="11"/>
        <v>1</v>
      </c>
      <c r="H105" s="1" t="s">
        <v>707</v>
      </c>
    </row>
    <row r="106" spans="1:8" x14ac:dyDescent="0.25">
      <c r="A106" s="17">
        <v>95</v>
      </c>
      <c r="B106" s="23" t="s">
        <v>194</v>
      </c>
      <c r="C106" s="14" t="s">
        <v>100</v>
      </c>
      <c r="D106" s="381">
        <f>D100+D104+D105</f>
        <v>48154200</v>
      </c>
      <c r="E106" s="379">
        <f>E100+E104+E105</f>
        <v>45820275</v>
      </c>
      <c r="F106" s="379">
        <f>F100+F104+F105</f>
        <v>45499293</v>
      </c>
      <c r="G106" s="377">
        <f t="shared" si="11"/>
        <v>0.99299476050722091</v>
      </c>
      <c r="H106" s="1"/>
    </row>
    <row r="107" spans="1:8" x14ac:dyDescent="0.25">
      <c r="B107" s="23"/>
      <c r="C107" s="14"/>
      <c r="D107" s="380"/>
      <c r="E107" s="380"/>
      <c r="F107" s="26"/>
      <c r="G107" s="377"/>
      <c r="H107" s="1"/>
    </row>
    <row r="108" spans="1:8" x14ac:dyDescent="0.25">
      <c r="A108" s="589" t="s">
        <v>196</v>
      </c>
      <c r="B108" s="590"/>
      <c r="C108" s="14"/>
      <c r="D108" s="380"/>
      <c r="E108" s="380"/>
      <c r="F108" s="26"/>
      <c r="G108" s="377"/>
      <c r="H108" s="1"/>
    </row>
    <row r="109" spans="1:8" x14ac:dyDescent="0.25">
      <c r="A109" s="11">
        <v>96</v>
      </c>
      <c r="B109" s="338" t="s">
        <v>526</v>
      </c>
      <c r="C109" s="15" t="s">
        <v>527</v>
      </c>
      <c r="D109" s="380">
        <v>900000</v>
      </c>
      <c r="E109" s="29">
        <v>500000</v>
      </c>
      <c r="F109" s="29">
        <v>485494</v>
      </c>
      <c r="G109" s="377">
        <f t="shared" si="11"/>
        <v>0.97098799999999996</v>
      </c>
      <c r="H109" s="1" t="s">
        <v>537</v>
      </c>
    </row>
    <row r="110" spans="1:8" ht="90" x14ac:dyDescent="0.25">
      <c r="A110" s="11">
        <v>97</v>
      </c>
      <c r="B110" s="12" t="s">
        <v>143</v>
      </c>
      <c r="C110" s="12" t="s">
        <v>101</v>
      </c>
      <c r="D110" s="380">
        <v>10000000</v>
      </c>
      <c r="E110" s="25">
        <v>9504880</v>
      </c>
      <c r="F110" s="25">
        <v>9504880</v>
      </c>
      <c r="G110" s="377">
        <f t="shared" si="11"/>
        <v>1</v>
      </c>
      <c r="H110" s="373" t="s">
        <v>708</v>
      </c>
    </row>
    <row r="111" spans="1:8" x14ac:dyDescent="0.25">
      <c r="A111" s="11">
        <v>98</v>
      </c>
      <c r="B111" s="12" t="s">
        <v>144</v>
      </c>
      <c r="C111" s="12" t="s">
        <v>102</v>
      </c>
      <c r="D111" s="380">
        <v>5500000</v>
      </c>
      <c r="E111" s="25">
        <v>5500000</v>
      </c>
      <c r="F111" s="25">
        <v>4947940</v>
      </c>
      <c r="G111" s="377">
        <f t="shared" si="11"/>
        <v>0.89962545454545451</v>
      </c>
      <c r="H111" s="373" t="s">
        <v>709</v>
      </c>
    </row>
    <row r="112" spans="1:8" ht="60" x14ac:dyDescent="0.25">
      <c r="A112" s="11">
        <v>99</v>
      </c>
      <c r="B112" s="12" t="s">
        <v>145</v>
      </c>
      <c r="C112" s="12" t="s">
        <v>103</v>
      </c>
      <c r="D112" s="380">
        <v>16593430</v>
      </c>
      <c r="E112" s="25">
        <v>15430634</v>
      </c>
      <c r="F112" s="25">
        <v>5908196</v>
      </c>
      <c r="G112" s="377">
        <f t="shared" si="11"/>
        <v>0.38288744325087354</v>
      </c>
      <c r="H112" s="373" t="s">
        <v>710</v>
      </c>
    </row>
    <row r="113" spans="1:8" x14ac:dyDescent="0.25">
      <c r="A113" s="11">
        <v>101</v>
      </c>
      <c r="B113" s="12" t="s">
        <v>104</v>
      </c>
      <c r="C113" s="12" t="s">
        <v>105</v>
      </c>
      <c r="D113" s="380"/>
      <c r="E113" s="380"/>
      <c r="F113" s="25"/>
      <c r="G113" s="377"/>
      <c r="H113" s="1"/>
    </row>
    <row r="114" spans="1:8" x14ac:dyDescent="0.25">
      <c r="A114" s="11">
        <v>102</v>
      </c>
      <c r="B114" s="12" t="s">
        <v>106</v>
      </c>
      <c r="C114" s="12" t="s">
        <v>107</v>
      </c>
      <c r="D114" s="380">
        <v>10000000</v>
      </c>
      <c r="E114" s="25">
        <v>8073000</v>
      </c>
      <c r="F114" s="25">
        <v>4969290</v>
      </c>
      <c r="G114" s="377">
        <f t="shared" si="11"/>
        <v>0.61554440728353776</v>
      </c>
      <c r="H114" s="416"/>
    </row>
    <row r="115" spans="1:8" x14ac:dyDescent="0.25">
      <c r="A115" s="11">
        <v>103</v>
      </c>
      <c r="B115" s="12" t="s">
        <v>654</v>
      </c>
      <c r="C115" s="12" t="s">
        <v>655</v>
      </c>
      <c r="D115" s="380"/>
      <c r="E115" s="25">
        <v>186000</v>
      </c>
      <c r="F115" s="25">
        <v>186000</v>
      </c>
      <c r="G115" s="377">
        <f t="shared" si="11"/>
        <v>1</v>
      </c>
      <c r="H115" s="416"/>
    </row>
    <row r="116" spans="1:8" x14ac:dyDescent="0.25">
      <c r="A116" s="11">
        <v>104</v>
      </c>
      <c r="B116" s="12" t="s">
        <v>652</v>
      </c>
      <c r="C116" s="12" t="s">
        <v>653</v>
      </c>
      <c r="D116" s="380"/>
      <c r="E116" s="25">
        <v>1068800</v>
      </c>
      <c r="F116" s="25">
        <v>1068800</v>
      </c>
      <c r="G116" s="377"/>
      <c r="H116" s="416" t="s">
        <v>711</v>
      </c>
    </row>
    <row r="117" spans="1:8" ht="45" x14ac:dyDescent="0.25">
      <c r="A117" s="11">
        <v>105</v>
      </c>
      <c r="B117" s="12" t="s">
        <v>146</v>
      </c>
      <c r="C117" s="12" t="s">
        <v>108</v>
      </c>
      <c r="D117" s="380">
        <v>5750000</v>
      </c>
      <c r="E117" s="380">
        <v>4360943</v>
      </c>
      <c r="F117" s="25">
        <v>4360943</v>
      </c>
      <c r="G117" s="377">
        <f t="shared" si="11"/>
        <v>1</v>
      </c>
      <c r="H117" s="373" t="s">
        <v>712</v>
      </c>
    </row>
    <row r="118" spans="1:8" x14ac:dyDescent="0.25">
      <c r="A118" s="11">
        <v>106</v>
      </c>
      <c r="B118" s="14" t="s">
        <v>631</v>
      </c>
      <c r="C118" s="14" t="s">
        <v>109</v>
      </c>
      <c r="D118" s="381">
        <f>D110+D111+D112+D114+D117+D113+D109</f>
        <v>48743430</v>
      </c>
      <c r="E118" s="379">
        <f>E110+E111+E112+E114+E117+E113+E109+E116+E115</f>
        <v>44624257</v>
      </c>
      <c r="F118" s="379">
        <f>F110+F111+F112+F114+F117+F113+F109+F116+F115</f>
        <v>31431543</v>
      </c>
      <c r="G118" s="377">
        <f t="shared" si="11"/>
        <v>0.70436003001685832</v>
      </c>
      <c r="H118" s="1"/>
    </row>
    <row r="119" spans="1:8" x14ac:dyDescent="0.25">
      <c r="B119" s="14"/>
      <c r="C119" s="14"/>
      <c r="D119" s="380"/>
      <c r="E119" s="380"/>
      <c r="F119" s="26"/>
      <c r="G119" s="377"/>
      <c r="H119" s="1"/>
    </row>
    <row r="120" spans="1:8" x14ac:dyDescent="0.25">
      <c r="A120" s="589" t="s">
        <v>197</v>
      </c>
      <c r="B120" s="590"/>
      <c r="C120" s="14"/>
      <c r="D120" s="380"/>
      <c r="E120" s="380"/>
      <c r="F120" s="26"/>
      <c r="G120" s="377"/>
      <c r="H120" s="1"/>
    </row>
    <row r="121" spans="1:8" x14ac:dyDescent="0.25">
      <c r="A121" s="11">
        <v>107</v>
      </c>
      <c r="B121" s="458" t="s">
        <v>147</v>
      </c>
      <c r="C121" s="13" t="s">
        <v>110</v>
      </c>
      <c r="D121" s="380">
        <v>8360000</v>
      </c>
      <c r="E121" s="380">
        <v>480000</v>
      </c>
      <c r="F121" s="27">
        <v>480000</v>
      </c>
      <c r="G121" s="377">
        <f t="shared" ref="G121:G139" si="16">F121/E121</f>
        <v>1</v>
      </c>
      <c r="H121" s="373" t="s">
        <v>715</v>
      </c>
    </row>
    <row r="122" spans="1:8" x14ac:dyDescent="0.25">
      <c r="A122" s="11">
        <v>108</v>
      </c>
      <c r="B122" s="458" t="s">
        <v>635</v>
      </c>
      <c r="C122" s="13" t="s">
        <v>634</v>
      </c>
      <c r="D122" s="380"/>
      <c r="E122" s="380">
        <v>1600000</v>
      </c>
      <c r="F122" s="27">
        <v>1600000</v>
      </c>
      <c r="G122" s="377">
        <f t="shared" si="16"/>
        <v>1</v>
      </c>
      <c r="H122" s="373" t="s">
        <v>713</v>
      </c>
    </row>
    <row r="123" spans="1:8" x14ac:dyDescent="0.25">
      <c r="A123" s="11">
        <v>109</v>
      </c>
      <c r="B123" s="458" t="s">
        <v>628</v>
      </c>
      <c r="C123" s="13" t="s">
        <v>627</v>
      </c>
      <c r="D123" s="380">
        <v>2000000</v>
      </c>
      <c r="E123" s="380">
        <v>27280000</v>
      </c>
      <c r="F123" s="27">
        <v>27280000</v>
      </c>
      <c r="G123" s="377">
        <f t="shared" si="16"/>
        <v>1</v>
      </c>
      <c r="H123" s="416" t="s">
        <v>714</v>
      </c>
    </row>
    <row r="124" spans="1:8" x14ac:dyDescent="0.25">
      <c r="A124" s="11">
        <v>110</v>
      </c>
      <c r="B124" s="459" t="s">
        <v>632</v>
      </c>
      <c r="C124" s="14" t="s">
        <v>111</v>
      </c>
      <c r="D124" s="379">
        <f>D121+D123+D122</f>
        <v>10360000</v>
      </c>
      <c r="E124" s="379">
        <f>E121+E123+E122</f>
        <v>29360000</v>
      </c>
      <c r="F124" s="379">
        <f>F121+F123+F122</f>
        <v>29360000</v>
      </c>
      <c r="G124" s="377">
        <f t="shared" si="16"/>
        <v>1</v>
      </c>
      <c r="H124" s="1"/>
    </row>
    <row r="125" spans="1:8" x14ac:dyDescent="0.25">
      <c r="A125" s="11"/>
      <c r="B125" s="459"/>
      <c r="C125" s="14"/>
      <c r="D125" s="380"/>
      <c r="E125" s="380"/>
      <c r="F125" s="26"/>
      <c r="G125" s="377"/>
      <c r="H125" s="1"/>
    </row>
    <row r="126" spans="1:8" x14ac:dyDescent="0.25">
      <c r="A126" s="454" t="s">
        <v>532</v>
      </c>
      <c r="B126" s="337"/>
      <c r="C126" s="14"/>
      <c r="D126" s="380"/>
      <c r="E126" s="380"/>
      <c r="F126" s="26"/>
      <c r="G126" s="377"/>
      <c r="H126" s="1"/>
    </row>
    <row r="127" spans="1:8" x14ac:dyDescent="0.25">
      <c r="A127" s="11">
        <v>111</v>
      </c>
      <c r="B127" s="460" t="s">
        <v>528</v>
      </c>
      <c r="C127" s="15" t="s">
        <v>529</v>
      </c>
      <c r="D127" s="380">
        <v>30720431</v>
      </c>
      <c r="E127" s="29">
        <v>7630000</v>
      </c>
      <c r="F127" s="29">
        <v>4062500</v>
      </c>
      <c r="G127" s="377">
        <f t="shared" si="16"/>
        <v>0.53243774574049807</v>
      </c>
      <c r="H127" s="373" t="s">
        <v>598</v>
      </c>
    </row>
    <row r="128" spans="1:8" x14ac:dyDescent="0.25">
      <c r="A128" s="11">
        <v>112</v>
      </c>
      <c r="B128" s="461" t="s">
        <v>530</v>
      </c>
      <c r="C128" s="14" t="s">
        <v>531</v>
      </c>
      <c r="D128" s="381">
        <f>+D127</f>
        <v>30720431</v>
      </c>
      <c r="E128" s="26">
        <f t="shared" ref="E128:F128" si="17">+E127</f>
        <v>7630000</v>
      </c>
      <c r="F128" s="26">
        <f t="shared" si="17"/>
        <v>4062500</v>
      </c>
      <c r="G128" s="377">
        <f t="shared" si="16"/>
        <v>0.53243774574049807</v>
      </c>
      <c r="H128" s="1"/>
    </row>
    <row r="129" spans="1:11" x14ac:dyDescent="0.25">
      <c r="A129" s="11"/>
      <c r="B129" s="459"/>
      <c r="C129" s="14"/>
      <c r="D129" s="380"/>
      <c r="E129" s="26"/>
      <c r="F129" s="26"/>
      <c r="G129" s="377"/>
      <c r="H129" s="1"/>
    </row>
    <row r="130" spans="1:11" ht="15.75" x14ac:dyDescent="0.25">
      <c r="A130" s="11">
        <v>113</v>
      </c>
      <c r="B130" s="462" t="s">
        <v>200</v>
      </c>
      <c r="C130" s="16" t="s">
        <v>112</v>
      </c>
      <c r="D130" s="383">
        <f>D93+D97+D106+D118+D124+D128</f>
        <v>560726344</v>
      </c>
      <c r="E130" s="385">
        <f>E93+E97+E106+E118+E124+E128</f>
        <v>577729462</v>
      </c>
      <c r="F130" s="385">
        <f>F93+F97+F106+F118+F124+F128</f>
        <v>558663706</v>
      </c>
      <c r="G130" s="377">
        <f t="shared" si="16"/>
        <v>0.96699881648064545</v>
      </c>
      <c r="H130" s="1"/>
      <c r="I130" s="334"/>
    </row>
    <row r="131" spans="1:11" x14ac:dyDescent="0.25">
      <c r="A131" s="11">
        <v>115</v>
      </c>
      <c r="B131" s="463" t="s">
        <v>169</v>
      </c>
      <c r="C131" s="12" t="s">
        <v>113</v>
      </c>
      <c r="D131" s="380">
        <v>220000000</v>
      </c>
      <c r="E131" s="25">
        <v>230000000</v>
      </c>
      <c r="F131" s="25">
        <v>178856261</v>
      </c>
      <c r="G131" s="377">
        <f t="shared" ref="G131" si="18">F131/E131</f>
        <v>0.77763591739130433</v>
      </c>
      <c r="H131" s="1"/>
    </row>
    <row r="132" spans="1:11" x14ac:dyDescent="0.25">
      <c r="A132" s="11">
        <v>117</v>
      </c>
      <c r="B132" s="463" t="s">
        <v>170</v>
      </c>
      <c r="C132" s="12" t="s">
        <v>148</v>
      </c>
      <c r="D132" s="380">
        <v>4879315</v>
      </c>
      <c r="E132" s="25">
        <v>7048299</v>
      </c>
      <c r="F132" s="25">
        <v>7048299</v>
      </c>
      <c r="G132" s="377">
        <f t="shared" ref="G132" si="19">F132/E132</f>
        <v>1</v>
      </c>
      <c r="H132" s="1"/>
    </row>
    <row r="133" spans="1:11" x14ac:dyDescent="0.25">
      <c r="A133" s="11">
        <v>118</v>
      </c>
      <c r="B133" s="463" t="s">
        <v>533</v>
      </c>
      <c r="C133" s="12" t="s">
        <v>534</v>
      </c>
      <c r="D133" s="380"/>
      <c r="E133" s="380">
        <v>13885655</v>
      </c>
      <c r="F133" s="25">
        <v>13885655</v>
      </c>
      <c r="G133" s="377">
        <f t="shared" si="16"/>
        <v>1</v>
      </c>
      <c r="H133" s="1"/>
    </row>
    <row r="134" spans="1:11" hidden="1" x14ac:dyDescent="0.25">
      <c r="A134" s="11">
        <v>119</v>
      </c>
      <c r="B134" s="463" t="s">
        <v>114</v>
      </c>
      <c r="C134" s="12" t="s">
        <v>115</v>
      </c>
      <c r="D134" s="380"/>
      <c r="E134" s="380"/>
      <c r="F134" s="25"/>
      <c r="G134" s="377"/>
      <c r="H134" s="1"/>
    </row>
    <row r="135" spans="1:11" x14ac:dyDescent="0.25">
      <c r="A135" s="11">
        <v>120</v>
      </c>
      <c r="B135" s="458" t="s">
        <v>171</v>
      </c>
      <c r="C135" s="13" t="s">
        <v>116</v>
      </c>
      <c r="D135" s="382">
        <f>D131+D132+D134+D133</f>
        <v>224879315</v>
      </c>
      <c r="E135" s="27">
        <f>E131+E132+E134+E133</f>
        <v>250933954</v>
      </c>
      <c r="F135" s="27">
        <f>F131+F132+F134+F133</f>
        <v>199790215</v>
      </c>
      <c r="G135" s="377">
        <f t="shared" si="16"/>
        <v>0.79618645390651277</v>
      </c>
      <c r="H135" s="1"/>
    </row>
    <row r="136" spans="1:11" ht="15.75" x14ac:dyDescent="0.25">
      <c r="A136" s="11">
        <v>121</v>
      </c>
      <c r="B136" s="464" t="s">
        <v>633</v>
      </c>
      <c r="C136" s="16" t="s">
        <v>117</v>
      </c>
      <c r="D136" s="383">
        <f>D135</f>
        <v>224879315</v>
      </c>
      <c r="E136" s="28">
        <f t="shared" ref="E136" si="20">E135</f>
        <v>250933954</v>
      </c>
      <c r="F136" s="28">
        <f t="shared" ref="F136" si="21">F135</f>
        <v>199790215</v>
      </c>
      <c r="G136" s="377">
        <f t="shared" si="16"/>
        <v>0.79618645390651277</v>
      </c>
      <c r="H136" s="1"/>
    </row>
    <row r="137" spans="1:11" x14ac:dyDescent="0.25">
      <c r="A137" s="11">
        <v>122</v>
      </c>
      <c r="B137" s="463"/>
      <c r="C137" s="12"/>
      <c r="D137" s="380"/>
      <c r="E137" s="380"/>
      <c r="F137" s="25"/>
      <c r="G137" s="377"/>
      <c r="H137" s="1"/>
    </row>
    <row r="138" spans="1:11" ht="15.75" x14ac:dyDescent="0.25">
      <c r="A138" s="11">
        <v>123</v>
      </c>
      <c r="B138" s="462" t="s">
        <v>149</v>
      </c>
      <c r="C138" s="18"/>
      <c r="D138" s="383">
        <f>D75+D82</f>
        <v>785605659</v>
      </c>
      <c r="E138" s="28">
        <f>E75+E82</f>
        <v>828663416</v>
      </c>
      <c r="F138" s="28">
        <f>F75+F82</f>
        <v>736873649</v>
      </c>
      <c r="G138" s="377">
        <f t="shared" si="16"/>
        <v>0.88923154416171302</v>
      </c>
      <c r="H138" s="374"/>
      <c r="I138" s="36"/>
    </row>
    <row r="139" spans="1:11" ht="15.75" x14ac:dyDescent="0.25">
      <c r="A139" s="11">
        <v>124</v>
      </c>
      <c r="B139" s="462" t="s">
        <v>150</v>
      </c>
      <c r="C139" s="18"/>
      <c r="D139" s="383">
        <f>D130+D136</f>
        <v>785605659</v>
      </c>
      <c r="E139" s="28">
        <f>E130+E136</f>
        <v>828663416</v>
      </c>
      <c r="F139" s="28">
        <f>F130+F136</f>
        <v>758453921</v>
      </c>
      <c r="G139" s="377">
        <f t="shared" si="16"/>
        <v>0.91527380882951881</v>
      </c>
      <c r="H139" s="374"/>
      <c r="I139" s="36"/>
      <c r="K139" s="36"/>
    </row>
    <row r="140" spans="1:11" x14ac:dyDescent="0.25">
      <c r="A140" s="38"/>
      <c r="H140" s="36"/>
      <c r="I140" s="36"/>
    </row>
    <row r="141" spans="1:11" x14ac:dyDescent="0.25">
      <c r="H141" s="36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</sheetData>
  <mergeCells count="12">
    <mergeCell ref="A55:B55"/>
    <mergeCell ref="A64:B64"/>
    <mergeCell ref="A69:B69"/>
    <mergeCell ref="A77:B77"/>
    <mergeCell ref="A3:B3"/>
    <mergeCell ref="A21:B21"/>
    <mergeCell ref="A47:B47"/>
    <mergeCell ref="A95:B95"/>
    <mergeCell ref="A84:B84"/>
    <mergeCell ref="A99:B99"/>
    <mergeCell ref="A108:B108"/>
    <mergeCell ref="A120:B120"/>
  </mergeCells>
  <pageMargins left="0.27559055118110237" right="0.27559055118110237" top="0.98425196850393704" bottom="0.27559055118110237" header="0.51181102362204722" footer="0.51181102362204722"/>
  <pageSetup paperSize="9" scale="58" fitToHeight="0" orientation="portrait" r:id="rId1"/>
  <headerFooter>
    <oddHeader>&amp;C&amp;"-,Félkövér"Tápiógyörgye Község Önkormányzata&amp;R&amp;"-,Félkövér"2. melléklet
1./2020. (I.27.) 
rendelet
adatok: ezer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zoomScale="70" zoomScaleNormal="70" workbookViewId="0">
      <selection activeCell="B20" sqref="B20"/>
    </sheetView>
  </sheetViews>
  <sheetFormatPr defaultRowHeight="15" x14ac:dyDescent="0.25"/>
  <cols>
    <col min="1" max="1" width="24.42578125" style="42" customWidth="1"/>
    <col min="2" max="2" width="35.140625" style="42" customWidth="1"/>
    <col min="3" max="6" width="16.85546875" style="42" hidden="1" customWidth="1"/>
    <col min="7" max="7" width="17.28515625" style="42" hidden="1" customWidth="1"/>
    <col min="8" max="8" width="16.140625" style="42" hidden="1" customWidth="1"/>
    <col min="9" max="12" width="16.85546875" style="42" hidden="1" customWidth="1"/>
    <col min="13" max="13" width="17.7109375" style="42" hidden="1" customWidth="1"/>
    <col min="14" max="14" width="17.7109375" style="42" customWidth="1"/>
    <col min="15" max="18" width="17.28515625" style="42" customWidth="1"/>
    <col min="19" max="19" width="17.42578125" style="42" customWidth="1"/>
    <col min="20" max="20" width="22.140625" style="42" customWidth="1"/>
    <col min="21" max="22" width="9.140625" style="42"/>
    <col min="23" max="23" width="17.28515625" style="42" customWidth="1"/>
    <col min="24" max="265" width="9.140625" style="42"/>
    <col min="266" max="266" width="24.42578125" style="42" customWidth="1"/>
    <col min="267" max="267" width="16.140625" style="42" customWidth="1"/>
    <col min="268" max="268" width="16.85546875" style="42" customWidth="1"/>
    <col min="269" max="269" width="17.28515625" style="42" customWidth="1"/>
    <col min="270" max="270" width="16.140625" style="42" customWidth="1"/>
    <col min="271" max="271" width="16.85546875" style="42" customWidth="1"/>
    <col min="272" max="272" width="17.28515625" style="42" customWidth="1"/>
    <col min="273" max="273" width="17.7109375" style="42" customWidth="1"/>
    <col min="274" max="274" width="17.28515625" style="42" customWidth="1"/>
    <col min="275" max="275" width="17.42578125" style="42" customWidth="1"/>
    <col min="276" max="276" width="22.140625" style="42" customWidth="1"/>
    <col min="277" max="278" width="9.140625" style="42"/>
    <col min="279" max="279" width="17.28515625" style="42" customWidth="1"/>
    <col min="280" max="521" width="9.140625" style="42"/>
    <col min="522" max="522" width="24.42578125" style="42" customWidth="1"/>
    <col min="523" max="523" width="16.140625" style="42" customWidth="1"/>
    <col min="524" max="524" width="16.85546875" style="42" customWidth="1"/>
    <col min="525" max="525" width="17.28515625" style="42" customWidth="1"/>
    <col min="526" max="526" width="16.140625" style="42" customWidth="1"/>
    <col min="527" max="527" width="16.85546875" style="42" customWidth="1"/>
    <col min="528" max="528" width="17.28515625" style="42" customWidth="1"/>
    <col min="529" max="529" width="17.7109375" style="42" customWidth="1"/>
    <col min="530" max="530" width="17.28515625" style="42" customWidth="1"/>
    <col min="531" max="531" width="17.42578125" style="42" customWidth="1"/>
    <col min="532" max="532" width="22.140625" style="42" customWidth="1"/>
    <col min="533" max="534" width="9.140625" style="42"/>
    <col min="535" max="535" width="17.28515625" style="42" customWidth="1"/>
    <col min="536" max="777" width="9.140625" style="42"/>
    <col min="778" max="778" width="24.42578125" style="42" customWidth="1"/>
    <col min="779" max="779" width="16.140625" style="42" customWidth="1"/>
    <col min="780" max="780" width="16.85546875" style="42" customWidth="1"/>
    <col min="781" max="781" width="17.28515625" style="42" customWidth="1"/>
    <col min="782" max="782" width="16.140625" style="42" customWidth="1"/>
    <col min="783" max="783" width="16.85546875" style="42" customWidth="1"/>
    <col min="784" max="784" width="17.28515625" style="42" customWidth="1"/>
    <col min="785" max="785" width="17.7109375" style="42" customWidth="1"/>
    <col min="786" max="786" width="17.28515625" style="42" customWidth="1"/>
    <col min="787" max="787" width="17.42578125" style="42" customWidth="1"/>
    <col min="788" max="788" width="22.140625" style="42" customWidth="1"/>
    <col min="789" max="790" width="9.140625" style="42"/>
    <col min="791" max="791" width="17.28515625" style="42" customWidth="1"/>
    <col min="792" max="1033" width="9.140625" style="42"/>
    <col min="1034" max="1034" width="24.42578125" style="42" customWidth="1"/>
    <col min="1035" max="1035" width="16.140625" style="42" customWidth="1"/>
    <col min="1036" max="1036" width="16.85546875" style="42" customWidth="1"/>
    <col min="1037" max="1037" width="17.28515625" style="42" customWidth="1"/>
    <col min="1038" max="1038" width="16.140625" style="42" customWidth="1"/>
    <col min="1039" max="1039" width="16.85546875" style="42" customWidth="1"/>
    <col min="1040" max="1040" width="17.28515625" style="42" customWidth="1"/>
    <col min="1041" max="1041" width="17.7109375" style="42" customWidth="1"/>
    <col min="1042" max="1042" width="17.28515625" style="42" customWidth="1"/>
    <col min="1043" max="1043" width="17.42578125" style="42" customWidth="1"/>
    <col min="1044" max="1044" width="22.140625" style="42" customWidth="1"/>
    <col min="1045" max="1046" width="9.140625" style="42"/>
    <col min="1047" max="1047" width="17.28515625" style="42" customWidth="1"/>
    <col min="1048" max="1289" width="9.140625" style="42"/>
    <col min="1290" max="1290" width="24.42578125" style="42" customWidth="1"/>
    <col min="1291" max="1291" width="16.140625" style="42" customWidth="1"/>
    <col min="1292" max="1292" width="16.85546875" style="42" customWidth="1"/>
    <col min="1293" max="1293" width="17.28515625" style="42" customWidth="1"/>
    <col min="1294" max="1294" width="16.140625" style="42" customWidth="1"/>
    <col min="1295" max="1295" width="16.85546875" style="42" customWidth="1"/>
    <col min="1296" max="1296" width="17.28515625" style="42" customWidth="1"/>
    <col min="1297" max="1297" width="17.7109375" style="42" customWidth="1"/>
    <col min="1298" max="1298" width="17.28515625" style="42" customWidth="1"/>
    <col min="1299" max="1299" width="17.42578125" style="42" customWidth="1"/>
    <col min="1300" max="1300" width="22.140625" style="42" customWidth="1"/>
    <col min="1301" max="1302" width="9.140625" style="42"/>
    <col min="1303" max="1303" width="17.28515625" style="42" customWidth="1"/>
    <col min="1304" max="1545" width="9.140625" style="42"/>
    <col min="1546" max="1546" width="24.42578125" style="42" customWidth="1"/>
    <col min="1547" max="1547" width="16.140625" style="42" customWidth="1"/>
    <col min="1548" max="1548" width="16.85546875" style="42" customWidth="1"/>
    <col min="1549" max="1549" width="17.28515625" style="42" customWidth="1"/>
    <col min="1550" max="1550" width="16.140625" style="42" customWidth="1"/>
    <col min="1551" max="1551" width="16.85546875" style="42" customWidth="1"/>
    <col min="1552" max="1552" width="17.28515625" style="42" customWidth="1"/>
    <col min="1553" max="1553" width="17.7109375" style="42" customWidth="1"/>
    <col min="1554" max="1554" width="17.28515625" style="42" customWidth="1"/>
    <col min="1555" max="1555" width="17.42578125" style="42" customWidth="1"/>
    <col min="1556" max="1556" width="22.140625" style="42" customWidth="1"/>
    <col min="1557" max="1558" width="9.140625" style="42"/>
    <col min="1559" max="1559" width="17.28515625" style="42" customWidth="1"/>
    <col min="1560" max="1801" width="9.140625" style="42"/>
    <col min="1802" max="1802" width="24.42578125" style="42" customWidth="1"/>
    <col min="1803" max="1803" width="16.140625" style="42" customWidth="1"/>
    <col min="1804" max="1804" width="16.85546875" style="42" customWidth="1"/>
    <col min="1805" max="1805" width="17.28515625" style="42" customWidth="1"/>
    <col min="1806" max="1806" width="16.140625" style="42" customWidth="1"/>
    <col min="1807" max="1807" width="16.85546875" style="42" customWidth="1"/>
    <col min="1808" max="1808" width="17.28515625" style="42" customWidth="1"/>
    <col min="1809" max="1809" width="17.7109375" style="42" customWidth="1"/>
    <col min="1810" max="1810" width="17.28515625" style="42" customWidth="1"/>
    <col min="1811" max="1811" width="17.42578125" style="42" customWidth="1"/>
    <col min="1812" max="1812" width="22.140625" style="42" customWidth="1"/>
    <col min="1813" max="1814" width="9.140625" style="42"/>
    <col min="1815" max="1815" width="17.28515625" style="42" customWidth="1"/>
    <col min="1816" max="2057" width="9.140625" style="42"/>
    <col min="2058" max="2058" width="24.42578125" style="42" customWidth="1"/>
    <col min="2059" max="2059" width="16.140625" style="42" customWidth="1"/>
    <col min="2060" max="2060" width="16.85546875" style="42" customWidth="1"/>
    <col min="2061" max="2061" width="17.28515625" style="42" customWidth="1"/>
    <col min="2062" max="2062" width="16.140625" style="42" customWidth="1"/>
    <col min="2063" max="2063" width="16.85546875" style="42" customWidth="1"/>
    <col min="2064" max="2064" width="17.28515625" style="42" customWidth="1"/>
    <col min="2065" max="2065" width="17.7109375" style="42" customWidth="1"/>
    <col min="2066" max="2066" width="17.28515625" style="42" customWidth="1"/>
    <col min="2067" max="2067" width="17.42578125" style="42" customWidth="1"/>
    <col min="2068" max="2068" width="22.140625" style="42" customWidth="1"/>
    <col min="2069" max="2070" width="9.140625" style="42"/>
    <col min="2071" max="2071" width="17.28515625" style="42" customWidth="1"/>
    <col min="2072" max="2313" width="9.140625" style="42"/>
    <col min="2314" max="2314" width="24.42578125" style="42" customWidth="1"/>
    <col min="2315" max="2315" width="16.140625" style="42" customWidth="1"/>
    <col min="2316" max="2316" width="16.85546875" style="42" customWidth="1"/>
    <col min="2317" max="2317" width="17.28515625" style="42" customWidth="1"/>
    <col min="2318" max="2318" width="16.140625" style="42" customWidth="1"/>
    <col min="2319" max="2319" width="16.85546875" style="42" customWidth="1"/>
    <col min="2320" max="2320" width="17.28515625" style="42" customWidth="1"/>
    <col min="2321" max="2321" width="17.7109375" style="42" customWidth="1"/>
    <col min="2322" max="2322" width="17.28515625" style="42" customWidth="1"/>
    <col min="2323" max="2323" width="17.42578125" style="42" customWidth="1"/>
    <col min="2324" max="2324" width="22.140625" style="42" customWidth="1"/>
    <col min="2325" max="2326" width="9.140625" style="42"/>
    <col min="2327" max="2327" width="17.28515625" style="42" customWidth="1"/>
    <col min="2328" max="2569" width="9.140625" style="42"/>
    <col min="2570" max="2570" width="24.42578125" style="42" customWidth="1"/>
    <col min="2571" max="2571" width="16.140625" style="42" customWidth="1"/>
    <col min="2572" max="2572" width="16.85546875" style="42" customWidth="1"/>
    <col min="2573" max="2573" width="17.28515625" style="42" customWidth="1"/>
    <col min="2574" max="2574" width="16.140625" style="42" customWidth="1"/>
    <col min="2575" max="2575" width="16.85546875" style="42" customWidth="1"/>
    <col min="2576" max="2576" width="17.28515625" style="42" customWidth="1"/>
    <col min="2577" max="2577" width="17.7109375" style="42" customWidth="1"/>
    <col min="2578" max="2578" width="17.28515625" style="42" customWidth="1"/>
    <col min="2579" max="2579" width="17.42578125" style="42" customWidth="1"/>
    <col min="2580" max="2580" width="22.140625" style="42" customWidth="1"/>
    <col min="2581" max="2582" width="9.140625" style="42"/>
    <col min="2583" max="2583" width="17.28515625" style="42" customWidth="1"/>
    <col min="2584" max="2825" width="9.140625" style="42"/>
    <col min="2826" max="2826" width="24.42578125" style="42" customWidth="1"/>
    <col min="2827" max="2827" width="16.140625" style="42" customWidth="1"/>
    <col min="2828" max="2828" width="16.85546875" style="42" customWidth="1"/>
    <col min="2829" max="2829" width="17.28515625" style="42" customWidth="1"/>
    <col min="2830" max="2830" width="16.140625" style="42" customWidth="1"/>
    <col min="2831" max="2831" width="16.85546875" style="42" customWidth="1"/>
    <col min="2832" max="2832" width="17.28515625" style="42" customWidth="1"/>
    <col min="2833" max="2833" width="17.7109375" style="42" customWidth="1"/>
    <col min="2834" max="2834" width="17.28515625" style="42" customWidth="1"/>
    <col min="2835" max="2835" width="17.42578125" style="42" customWidth="1"/>
    <col min="2836" max="2836" width="22.140625" style="42" customWidth="1"/>
    <col min="2837" max="2838" width="9.140625" style="42"/>
    <col min="2839" max="2839" width="17.28515625" style="42" customWidth="1"/>
    <col min="2840" max="3081" width="9.140625" style="42"/>
    <col min="3082" max="3082" width="24.42578125" style="42" customWidth="1"/>
    <col min="3083" max="3083" width="16.140625" style="42" customWidth="1"/>
    <col min="3084" max="3084" width="16.85546875" style="42" customWidth="1"/>
    <col min="3085" max="3085" width="17.28515625" style="42" customWidth="1"/>
    <col min="3086" max="3086" width="16.140625" style="42" customWidth="1"/>
    <col min="3087" max="3087" width="16.85546875" style="42" customWidth="1"/>
    <col min="3088" max="3088" width="17.28515625" style="42" customWidth="1"/>
    <col min="3089" max="3089" width="17.7109375" style="42" customWidth="1"/>
    <col min="3090" max="3090" width="17.28515625" style="42" customWidth="1"/>
    <col min="3091" max="3091" width="17.42578125" style="42" customWidth="1"/>
    <col min="3092" max="3092" width="22.140625" style="42" customWidth="1"/>
    <col min="3093" max="3094" width="9.140625" style="42"/>
    <col min="3095" max="3095" width="17.28515625" style="42" customWidth="1"/>
    <col min="3096" max="3337" width="9.140625" style="42"/>
    <col min="3338" max="3338" width="24.42578125" style="42" customWidth="1"/>
    <col min="3339" max="3339" width="16.140625" style="42" customWidth="1"/>
    <col min="3340" max="3340" width="16.85546875" style="42" customWidth="1"/>
    <col min="3341" max="3341" width="17.28515625" style="42" customWidth="1"/>
    <col min="3342" max="3342" width="16.140625" style="42" customWidth="1"/>
    <col min="3343" max="3343" width="16.85546875" style="42" customWidth="1"/>
    <col min="3344" max="3344" width="17.28515625" style="42" customWidth="1"/>
    <col min="3345" max="3345" width="17.7109375" style="42" customWidth="1"/>
    <col min="3346" max="3346" width="17.28515625" style="42" customWidth="1"/>
    <col min="3347" max="3347" width="17.42578125" style="42" customWidth="1"/>
    <col min="3348" max="3348" width="22.140625" style="42" customWidth="1"/>
    <col min="3349" max="3350" width="9.140625" style="42"/>
    <col min="3351" max="3351" width="17.28515625" style="42" customWidth="1"/>
    <col min="3352" max="3593" width="9.140625" style="42"/>
    <col min="3594" max="3594" width="24.42578125" style="42" customWidth="1"/>
    <col min="3595" max="3595" width="16.140625" style="42" customWidth="1"/>
    <col min="3596" max="3596" width="16.85546875" style="42" customWidth="1"/>
    <col min="3597" max="3597" width="17.28515625" style="42" customWidth="1"/>
    <col min="3598" max="3598" width="16.140625" style="42" customWidth="1"/>
    <col min="3599" max="3599" width="16.85546875" style="42" customWidth="1"/>
    <col min="3600" max="3600" width="17.28515625" style="42" customWidth="1"/>
    <col min="3601" max="3601" width="17.7109375" style="42" customWidth="1"/>
    <col min="3602" max="3602" width="17.28515625" style="42" customWidth="1"/>
    <col min="3603" max="3603" width="17.42578125" style="42" customWidth="1"/>
    <col min="3604" max="3604" width="22.140625" style="42" customWidth="1"/>
    <col min="3605" max="3606" width="9.140625" style="42"/>
    <col min="3607" max="3607" width="17.28515625" style="42" customWidth="1"/>
    <col min="3608" max="3849" width="9.140625" style="42"/>
    <col min="3850" max="3850" width="24.42578125" style="42" customWidth="1"/>
    <col min="3851" max="3851" width="16.140625" style="42" customWidth="1"/>
    <col min="3852" max="3852" width="16.85546875" style="42" customWidth="1"/>
    <col min="3853" max="3853" width="17.28515625" style="42" customWidth="1"/>
    <col min="3854" max="3854" width="16.140625" style="42" customWidth="1"/>
    <col min="3855" max="3855" width="16.85546875" style="42" customWidth="1"/>
    <col min="3856" max="3856" width="17.28515625" style="42" customWidth="1"/>
    <col min="3857" max="3857" width="17.7109375" style="42" customWidth="1"/>
    <col min="3858" max="3858" width="17.28515625" style="42" customWidth="1"/>
    <col min="3859" max="3859" width="17.42578125" style="42" customWidth="1"/>
    <col min="3860" max="3860" width="22.140625" style="42" customWidth="1"/>
    <col min="3861" max="3862" width="9.140625" style="42"/>
    <col min="3863" max="3863" width="17.28515625" style="42" customWidth="1"/>
    <col min="3864" max="4105" width="9.140625" style="42"/>
    <col min="4106" max="4106" width="24.42578125" style="42" customWidth="1"/>
    <col min="4107" max="4107" width="16.140625" style="42" customWidth="1"/>
    <col min="4108" max="4108" width="16.85546875" style="42" customWidth="1"/>
    <col min="4109" max="4109" width="17.28515625" style="42" customWidth="1"/>
    <col min="4110" max="4110" width="16.140625" style="42" customWidth="1"/>
    <col min="4111" max="4111" width="16.85546875" style="42" customWidth="1"/>
    <col min="4112" max="4112" width="17.28515625" style="42" customWidth="1"/>
    <col min="4113" max="4113" width="17.7109375" style="42" customWidth="1"/>
    <col min="4114" max="4114" width="17.28515625" style="42" customWidth="1"/>
    <col min="4115" max="4115" width="17.42578125" style="42" customWidth="1"/>
    <col min="4116" max="4116" width="22.140625" style="42" customWidth="1"/>
    <col min="4117" max="4118" width="9.140625" style="42"/>
    <col min="4119" max="4119" width="17.28515625" style="42" customWidth="1"/>
    <col min="4120" max="4361" width="9.140625" style="42"/>
    <col min="4362" max="4362" width="24.42578125" style="42" customWidth="1"/>
    <col min="4363" max="4363" width="16.140625" style="42" customWidth="1"/>
    <col min="4364" max="4364" width="16.85546875" style="42" customWidth="1"/>
    <col min="4365" max="4365" width="17.28515625" style="42" customWidth="1"/>
    <col min="4366" max="4366" width="16.140625" style="42" customWidth="1"/>
    <col min="4367" max="4367" width="16.85546875" style="42" customWidth="1"/>
    <col min="4368" max="4368" width="17.28515625" style="42" customWidth="1"/>
    <col min="4369" max="4369" width="17.7109375" style="42" customWidth="1"/>
    <col min="4370" max="4370" width="17.28515625" style="42" customWidth="1"/>
    <col min="4371" max="4371" width="17.42578125" style="42" customWidth="1"/>
    <col min="4372" max="4372" width="22.140625" style="42" customWidth="1"/>
    <col min="4373" max="4374" width="9.140625" style="42"/>
    <col min="4375" max="4375" width="17.28515625" style="42" customWidth="1"/>
    <col min="4376" max="4617" width="9.140625" style="42"/>
    <col min="4618" max="4618" width="24.42578125" style="42" customWidth="1"/>
    <col min="4619" max="4619" width="16.140625" style="42" customWidth="1"/>
    <col min="4620" max="4620" width="16.85546875" style="42" customWidth="1"/>
    <col min="4621" max="4621" width="17.28515625" style="42" customWidth="1"/>
    <col min="4622" max="4622" width="16.140625" style="42" customWidth="1"/>
    <col min="4623" max="4623" width="16.85546875" style="42" customWidth="1"/>
    <col min="4624" max="4624" width="17.28515625" style="42" customWidth="1"/>
    <col min="4625" max="4625" width="17.7109375" style="42" customWidth="1"/>
    <col min="4626" max="4626" width="17.28515625" style="42" customWidth="1"/>
    <col min="4627" max="4627" width="17.42578125" style="42" customWidth="1"/>
    <col min="4628" max="4628" width="22.140625" style="42" customWidth="1"/>
    <col min="4629" max="4630" width="9.140625" style="42"/>
    <col min="4631" max="4631" width="17.28515625" style="42" customWidth="1"/>
    <col min="4632" max="4873" width="9.140625" style="42"/>
    <col min="4874" max="4874" width="24.42578125" style="42" customWidth="1"/>
    <col min="4875" max="4875" width="16.140625" style="42" customWidth="1"/>
    <col min="4876" max="4876" width="16.85546875" style="42" customWidth="1"/>
    <col min="4877" max="4877" width="17.28515625" style="42" customWidth="1"/>
    <col min="4878" max="4878" width="16.140625" style="42" customWidth="1"/>
    <col min="4879" max="4879" width="16.85546875" style="42" customWidth="1"/>
    <col min="4880" max="4880" width="17.28515625" style="42" customWidth="1"/>
    <col min="4881" max="4881" width="17.7109375" style="42" customWidth="1"/>
    <col min="4882" max="4882" width="17.28515625" style="42" customWidth="1"/>
    <col min="4883" max="4883" width="17.42578125" style="42" customWidth="1"/>
    <col min="4884" max="4884" width="22.140625" style="42" customWidth="1"/>
    <col min="4885" max="4886" width="9.140625" style="42"/>
    <col min="4887" max="4887" width="17.28515625" style="42" customWidth="1"/>
    <col min="4888" max="5129" width="9.140625" style="42"/>
    <col min="5130" max="5130" width="24.42578125" style="42" customWidth="1"/>
    <col min="5131" max="5131" width="16.140625" style="42" customWidth="1"/>
    <col min="5132" max="5132" width="16.85546875" style="42" customWidth="1"/>
    <col min="5133" max="5133" width="17.28515625" style="42" customWidth="1"/>
    <col min="5134" max="5134" width="16.140625" style="42" customWidth="1"/>
    <col min="5135" max="5135" width="16.85546875" style="42" customWidth="1"/>
    <col min="5136" max="5136" width="17.28515625" style="42" customWidth="1"/>
    <col min="5137" max="5137" width="17.7109375" style="42" customWidth="1"/>
    <col min="5138" max="5138" width="17.28515625" style="42" customWidth="1"/>
    <col min="5139" max="5139" width="17.42578125" style="42" customWidth="1"/>
    <col min="5140" max="5140" width="22.140625" style="42" customWidth="1"/>
    <col min="5141" max="5142" width="9.140625" style="42"/>
    <col min="5143" max="5143" width="17.28515625" style="42" customWidth="1"/>
    <col min="5144" max="5385" width="9.140625" style="42"/>
    <col min="5386" max="5386" width="24.42578125" style="42" customWidth="1"/>
    <col min="5387" max="5387" width="16.140625" style="42" customWidth="1"/>
    <col min="5388" max="5388" width="16.85546875" style="42" customWidth="1"/>
    <col min="5389" max="5389" width="17.28515625" style="42" customWidth="1"/>
    <col min="5390" max="5390" width="16.140625" style="42" customWidth="1"/>
    <col min="5391" max="5391" width="16.85546875" style="42" customWidth="1"/>
    <col min="5392" max="5392" width="17.28515625" style="42" customWidth="1"/>
    <col min="5393" max="5393" width="17.7109375" style="42" customWidth="1"/>
    <col min="5394" max="5394" width="17.28515625" style="42" customWidth="1"/>
    <col min="5395" max="5395" width="17.42578125" style="42" customWidth="1"/>
    <col min="5396" max="5396" width="22.140625" style="42" customWidth="1"/>
    <col min="5397" max="5398" width="9.140625" style="42"/>
    <col min="5399" max="5399" width="17.28515625" style="42" customWidth="1"/>
    <col min="5400" max="5641" width="9.140625" style="42"/>
    <col min="5642" max="5642" width="24.42578125" style="42" customWidth="1"/>
    <col min="5643" max="5643" width="16.140625" style="42" customWidth="1"/>
    <col min="5644" max="5644" width="16.85546875" style="42" customWidth="1"/>
    <col min="5645" max="5645" width="17.28515625" style="42" customWidth="1"/>
    <col min="5646" max="5646" width="16.140625" style="42" customWidth="1"/>
    <col min="5647" max="5647" width="16.85546875" style="42" customWidth="1"/>
    <col min="5648" max="5648" width="17.28515625" style="42" customWidth="1"/>
    <col min="5649" max="5649" width="17.7109375" style="42" customWidth="1"/>
    <col min="5650" max="5650" width="17.28515625" style="42" customWidth="1"/>
    <col min="5651" max="5651" width="17.42578125" style="42" customWidth="1"/>
    <col min="5652" max="5652" width="22.140625" style="42" customWidth="1"/>
    <col min="5653" max="5654" width="9.140625" style="42"/>
    <col min="5655" max="5655" width="17.28515625" style="42" customWidth="1"/>
    <col min="5656" max="5897" width="9.140625" style="42"/>
    <col min="5898" max="5898" width="24.42578125" style="42" customWidth="1"/>
    <col min="5899" max="5899" width="16.140625" style="42" customWidth="1"/>
    <col min="5900" max="5900" width="16.85546875" style="42" customWidth="1"/>
    <col min="5901" max="5901" width="17.28515625" style="42" customWidth="1"/>
    <col min="5902" max="5902" width="16.140625" style="42" customWidth="1"/>
    <col min="5903" max="5903" width="16.85546875" style="42" customWidth="1"/>
    <col min="5904" max="5904" width="17.28515625" style="42" customWidth="1"/>
    <col min="5905" max="5905" width="17.7109375" style="42" customWidth="1"/>
    <col min="5906" max="5906" width="17.28515625" style="42" customWidth="1"/>
    <col min="5907" max="5907" width="17.42578125" style="42" customWidth="1"/>
    <col min="5908" max="5908" width="22.140625" style="42" customWidth="1"/>
    <col min="5909" max="5910" width="9.140625" style="42"/>
    <col min="5911" max="5911" width="17.28515625" style="42" customWidth="1"/>
    <col min="5912" max="6153" width="9.140625" style="42"/>
    <col min="6154" max="6154" width="24.42578125" style="42" customWidth="1"/>
    <col min="6155" max="6155" width="16.140625" style="42" customWidth="1"/>
    <col min="6156" max="6156" width="16.85546875" style="42" customWidth="1"/>
    <col min="6157" max="6157" width="17.28515625" style="42" customWidth="1"/>
    <col min="6158" max="6158" width="16.140625" style="42" customWidth="1"/>
    <col min="6159" max="6159" width="16.85546875" style="42" customWidth="1"/>
    <col min="6160" max="6160" width="17.28515625" style="42" customWidth="1"/>
    <col min="6161" max="6161" width="17.7109375" style="42" customWidth="1"/>
    <col min="6162" max="6162" width="17.28515625" style="42" customWidth="1"/>
    <col min="6163" max="6163" width="17.42578125" style="42" customWidth="1"/>
    <col min="6164" max="6164" width="22.140625" style="42" customWidth="1"/>
    <col min="6165" max="6166" width="9.140625" style="42"/>
    <col min="6167" max="6167" width="17.28515625" style="42" customWidth="1"/>
    <col min="6168" max="6409" width="9.140625" style="42"/>
    <col min="6410" max="6410" width="24.42578125" style="42" customWidth="1"/>
    <col min="6411" max="6411" width="16.140625" style="42" customWidth="1"/>
    <col min="6412" max="6412" width="16.85546875" style="42" customWidth="1"/>
    <col min="6413" max="6413" width="17.28515625" style="42" customWidth="1"/>
    <col min="6414" max="6414" width="16.140625" style="42" customWidth="1"/>
    <col min="6415" max="6415" width="16.85546875" style="42" customWidth="1"/>
    <col min="6416" max="6416" width="17.28515625" style="42" customWidth="1"/>
    <col min="6417" max="6417" width="17.7109375" style="42" customWidth="1"/>
    <col min="6418" max="6418" width="17.28515625" style="42" customWidth="1"/>
    <col min="6419" max="6419" width="17.42578125" style="42" customWidth="1"/>
    <col min="6420" max="6420" width="22.140625" style="42" customWidth="1"/>
    <col min="6421" max="6422" width="9.140625" style="42"/>
    <col min="6423" max="6423" width="17.28515625" style="42" customWidth="1"/>
    <col min="6424" max="6665" width="9.140625" style="42"/>
    <col min="6666" max="6666" width="24.42578125" style="42" customWidth="1"/>
    <col min="6667" max="6667" width="16.140625" style="42" customWidth="1"/>
    <col min="6668" max="6668" width="16.85546875" style="42" customWidth="1"/>
    <col min="6669" max="6669" width="17.28515625" style="42" customWidth="1"/>
    <col min="6670" max="6670" width="16.140625" style="42" customWidth="1"/>
    <col min="6671" max="6671" width="16.85546875" style="42" customWidth="1"/>
    <col min="6672" max="6672" width="17.28515625" style="42" customWidth="1"/>
    <col min="6673" max="6673" width="17.7109375" style="42" customWidth="1"/>
    <col min="6674" max="6674" width="17.28515625" style="42" customWidth="1"/>
    <col min="6675" max="6675" width="17.42578125" style="42" customWidth="1"/>
    <col min="6676" max="6676" width="22.140625" style="42" customWidth="1"/>
    <col min="6677" max="6678" width="9.140625" style="42"/>
    <col min="6679" max="6679" width="17.28515625" style="42" customWidth="1"/>
    <col min="6680" max="6921" width="9.140625" style="42"/>
    <col min="6922" max="6922" width="24.42578125" style="42" customWidth="1"/>
    <col min="6923" max="6923" width="16.140625" style="42" customWidth="1"/>
    <col min="6924" max="6924" width="16.85546875" style="42" customWidth="1"/>
    <col min="6925" max="6925" width="17.28515625" style="42" customWidth="1"/>
    <col min="6926" max="6926" width="16.140625" style="42" customWidth="1"/>
    <col min="6927" max="6927" width="16.85546875" style="42" customWidth="1"/>
    <col min="6928" max="6928" width="17.28515625" style="42" customWidth="1"/>
    <col min="6929" max="6929" width="17.7109375" style="42" customWidth="1"/>
    <col min="6930" max="6930" width="17.28515625" style="42" customWidth="1"/>
    <col min="6931" max="6931" width="17.42578125" style="42" customWidth="1"/>
    <col min="6932" max="6932" width="22.140625" style="42" customWidth="1"/>
    <col min="6933" max="6934" width="9.140625" style="42"/>
    <col min="6935" max="6935" width="17.28515625" style="42" customWidth="1"/>
    <col min="6936" max="7177" width="9.140625" style="42"/>
    <col min="7178" max="7178" width="24.42578125" style="42" customWidth="1"/>
    <col min="7179" max="7179" width="16.140625" style="42" customWidth="1"/>
    <col min="7180" max="7180" width="16.85546875" style="42" customWidth="1"/>
    <col min="7181" max="7181" width="17.28515625" style="42" customWidth="1"/>
    <col min="7182" max="7182" width="16.140625" style="42" customWidth="1"/>
    <col min="7183" max="7183" width="16.85546875" style="42" customWidth="1"/>
    <col min="7184" max="7184" width="17.28515625" style="42" customWidth="1"/>
    <col min="7185" max="7185" width="17.7109375" style="42" customWidth="1"/>
    <col min="7186" max="7186" width="17.28515625" style="42" customWidth="1"/>
    <col min="7187" max="7187" width="17.42578125" style="42" customWidth="1"/>
    <col min="7188" max="7188" width="22.140625" style="42" customWidth="1"/>
    <col min="7189" max="7190" width="9.140625" style="42"/>
    <col min="7191" max="7191" width="17.28515625" style="42" customWidth="1"/>
    <col min="7192" max="7433" width="9.140625" style="42"/>
    <col min="7434" max="7434" width="24.42578125" style="42" customWidth="1"/>
    <col min="7435" max="7435" width="16.140625" style="42" customWidth="1"/>
    <col min="7436" max="7436" width="16.85546875" style="42" customWidth="1"/>
    <col min="7437" max="7437" width="17.28515625" style="42" customWidth="1"/>
    <col min="7438" max="7438" width="16.140625" style="42" customWidth="1"/>
    <col min="7439" max="7439" width="16.85546875" style="42" customWidth="1"/>
    <col min="7440" max="7440" width="17.28515625" style="42" customWidth="1"/>
    <col min="7441" max="7441" width="17.7109375" style="42" customWidth="1"/>
    <col min="7442" max="7442" width="17.28515625" style="42" customWidth="1"/>
    <col min="7443" max="7443" width="17.42578125" style="42" customWidth="1"/>
    <col min="7444" max="7444" width="22.140625" style="42" customWidth="1"/>
    <col min="7445" max="7446" width="9.140625" style="42"/>
    <col min="7447" max="7447" width="17.28515625" style="42" customWidth="1"/>
    <col min="7448" max="7689" width="9.140625" style="42"/>
    <col min="7690" max="7690" width="24.42578125" style="42" customWidth="1"/>
    <col min="7691" max="7691" width="16.140625" style="42" customWidth="1"/>
    <col min="7692" max="7692" width="16.85546875" style="42" customWidth="1"/>
    <col min="7693" max="7693" width="17.28515625" style="42" customWidth="1"/>
    <col min="7694" max="7694" width="16.140625" style="42" customWidth="1"/>
    <col min="7695" max="7695" width="16.85546875" style="42" customWidth="1"/>
    <col min="7696" max="7696" width="17.28515625" style="42" customWidth="1"/>
    <col min="7697" max="7697" width="17.7109375" style="42" customWidth="1"/>
    <col min="7698" max="7698" width="17.28515625" style="42" customWidth="1"/>
    <col min="7699" max="7699" width="17.42578125" style="42" customWidth="1"/>
    <col min="7700" max="7700" width="22.140625" style="42" customWidth="1"/>
    <col min="7701" max="7702" width="9.140625" style="42"/>
    <col min="7703" max="7703" width="17.28515625" style="42" customWidth="1"/>
    <col min="7704" max="7945" width="9.140625" style="42"/>
    <col min="7946" max="7946" width="24.42578125" style="42" customWidth="1"/>
    <col min="7947" max="7947" width="16.140625" style="42" customWidth="1"/>
    <col min="7948" max="7948" width="16.85546875" style="42" customWidth="1"/>
    <col min="7949" max="7949" width="17.28515625" style="42" customWidth="1"/>
    <col min="7950" max="7950" width="16.140625" style="42" customWidth="1"/>
    <col min="7951" max="7951" width="16.85546875" style="42" customWidth="1"/>
    <col min="7952" max="7952" width="17.28515625" style="42" customWidth="1"/>
    <col min="7953" max="7953" width="17.7109375" style="42" customWidth="1"/>
    <col min="7954" max="7954" width="17.28515625" style="42" customWidth="1"/>
    <col min="7955" max="7955" width="17.42578125" style="42" customWidth="1"/>
    <col min="7956" max="7956" width="22.140625" style="42" customWidth="1"/>
    <col min="7957" max="7958" width="9.140625" style="42"/>
    <col min="7959" max="7959" width="17.28515625" style="42" customWidth="1"/>
    <col min="7960" max="8201" width="9.140625" style="42"/>
    <col min="8202" max="8202" width="24.42578125" style="42" customWidth="1"/>
    <col min="8203" max="8203" width="16.140625" style="42" customWidth="1"/>
    <col min="8204" max="8204" width="16.85546875" style="42" customWidth="1"/>
    <col min="8205" max="8205" width="17.28515625" style="42" customWidth="1"/>
    <col min="8206" max="8206" width="16.140625" style="42" customWidth="1"/>
    <col min="8207" max="8207" width="16.85546875" style="42" customWidth="1"/>
    <col min="8208" max="8208" width="17.28515625" style="42" customWidth="1"/>
    <col min="8209" max="8209" width="17.7109375" style="42" customWidth="1"/>
    <col min="8210" max="8210" width="17.28515625" style="42" customWidth="1"/>
    <col min="8211" max="8211" width="17.42578125" style="42" customWidth="1"/>
    <col min="8212" max="8212" width="22.140625" style="42" customWidth="1"/>
    <col min="8213" max="8214" width="9.140625" style="42"/>
    <col min="8215" max="8215" width="17.28515625" style="42" customWidth="1"/>
    <col min="8216" max="8457" width="9.140625" style="42"/>
    <col min="8458" max="8458" width="24.42578125" style="42" customWidth="1"/>
    <col min="8459" max="8459" width="16.140625" style="42" customWidth="1"/>
    <col min="8460" max="8460" width="16.85546875" style="42" customWidth="1"/>
    <col min="8461" max="8461" width="17.28515625" style="42" customWidth="1"/>
    <col min="8462" max="8462" width="16.140625" style="42" customWidth="1"/>
    <col min="8463" max="8463" width="16.85546875" style="42" customWidth="1"/>
    <col min="8464" max="8464" width="17.28515625" style="42" customWidth="1"/>
    <col min="8465" max="8465" width="17.7109375" style="42" customWidth="1"/>
    <col min="8466" max="8466" width="17.28515625" style="42" customWidth="1"/>
    <col min="8467" max="8467" width="17.42578125" style="42" customWidth="1"/>
    <col min="8468" max="8468" width="22.140625" style="42" customWidth="1"/>
    <col min="8469" max="8470" width="9.140625" style="42"/>
    <col min="8471" max="8471" width="17.28515625" style="42" customWidth="1"/>
    <col min="8472" max="8713" width="9.140625" style="42"/>
    <col min="8714" max="8714" width="24.42578125" style="42" customWidth="1"/>
    <col min="8715" max="8715" width="16.140625" style="42" customWidth="1"/>
    <col min="8716" max="8716" width="16.85546875" style="42" customWidth="1"/>
    <col min="8717" max="8717" width="17.28515625" style="42" customWidth="1"/>
    <col min="8718" max="8718" width="16.140625" style="42" customWidth="1"/>
    <col min="8719" max="8719" width="16.85546875" style="42" customWidth="1"/>
    <col min="8720" max="8720" width="17.28515625" style="42" customWidth="1"/>
    <col min="8721" max="8721" width="17.7109375" style="42" customWidth="1"/>
    <col min="8722" max="8722" width="17.28515625" style="42" customWidth="1"/>
    <col min="8723" max="8723" width="17.42578125" style="42" customWidth="1"/>
    <col min="8724" max="8724" width="22.140625" style="42" customWidth="1"/>
    <col min="8725" max="8726" width="9.140625" style="42"/>
    <col min="8727" max="8727" width="17.28515625" style="42" customWidth="1"/>
    <col min="8728" max="8969" width="9.140625" style="42"/>
    <col min="8970" max="8970" width="24.42578125" style="42" customWidth="1"/>
    <col min="8971" max="8971" width="16.140625" style="42" customWidth="1"/>
    <col min="8972" max="8972" width="16.85546875" style="42" customWidth="1"/>
    <col min="8973" max="8973" width="17.28515625" style="42" customWidth="1"/>
    <col min="8974" max="8974" width="16.140625" style="42" customWidth="1"/>
    <col min="8975" max="8975" width="16.85546875" style="42" customWidth="1"/>
    <col min="8976" max="8976" width="17.28515625" style="42" customWidth="1"/>
    <col min="8977" max="8977" width="17.7109375" style="42" customWidth="1"/>
    <col min="8978" max="8978" width="17.28515625" style="42" customWidth="1"/>
    <col min="8979" max="8979" width="17.42578125" style="42" customWidth="1"/>
    <col min="8980" max="8980" width="22.140625" style="42" customWidth="1"/>
    <col min="8981" max="8982" width="9.140625" style="42"/>
    <col min="8983" max="8983" width="17.28515625" style="42" customWidth="1"/>
    <col min="8984" max="9225" width="9.140625" style="42"/>
    <col min="9226" max="9226" width="24.42578125" style="42" customWidth="1"/>
    <col min="9227" max="9227" width="16.140625" style="42" customWidth="1"/>
    <col min="9228" max="9228" width="16.85546875" style="42" customWidth="1"/>
    <col min="9229" max="9229" width="17.28515625" style="42" customWidth="1"/>
    <col min="9230" max="9230" width="16.140625" style="42" customWidth="1"/>
    <col min="9231" max="9231" width="16.85546875" style="42" customWidth="1"/>
    <col min="9232" max="9232" width="17.28515625" style="42" customWidth="1"/>
    <col min="9233" max="9233" width="17.7109375" style="42" customWidth="1"/>
    <col min="9234" max="9234" width="17.28515625" style="42" customWidth="1"/>
    <col min="9235" max="9235" width="17.42578125" style="42" customWidth="1"/>
    <col min="9236" max="9236" width="22.140625" style="42" customWidth="1"/>
    <col min="9237" max="9238" width="9.140625" style="42"/>
    <col min="9239" max="9239" width="17.28515625" style="42" customWidth="1"/>
    <col min="9240" max="9481" width="9.140625" style="42"/>
    <col min="9482" max="9482" width="24.42578125" style="42" customWidth="1"/>
    <col min="9483" max="9483" width="16.140625" style="42" customWidth="1"/>
    <col min="9484" max="9484" width="16.85546875" style="42" customWidth="1"/>
    <col min="9485" max="9485" width="17.28515625" style="42" customWidth="1"/>
    <col min="9486" max="9486" width="16.140625" style="42" customWidth="1"/>
    <col min="9487" max="9487" width="16.85546875" style="42" customWidth="1"/>
    <col min="9488" max="9488" width="17.28515625" style="42" customWidth="1"/>
    <col min="9489" max="9489" width="17.7109375" style="42" customWidth="1"/>
    <col min="9490" max="9490" width="17.28515625" style="42" customWidth="1"/>
    <col min="9491" max="9491" width="17.42578125" style="42" customWidth="1"/>
    <col min="9492" max="9492" width="22.140625" style="42" customWidth="1"/>
    <col min="9493" max="9494" width="9.140625" style="42"/>
    <col min="9495" max="9495" width="17.28515625" style="42" customWidth="1"/>
    <col min="9496" max="9737" width="9.140625" style="42"/>
    <col min="9738" max="9738" width="24.42578125" style="42" customWidth="1"/>
    <col min="9739" max="9739" width="16.140625" style="42" customWidth="1"/>
    <col min="9740" max="9740" width="16.85546875" style="42" customWidth="1"/>
    <col min="9741" max="9741" width="17.28515625" style="42" customWidth="1"/>
    <col min="9742" max="9742" width="16.140625" style="42" customWidth="1"/>
    <col min="9743" max="9743" width="16.85546875" style="42" customWidth="1"/>
    <col min="9744" max="9744" width="17.28515625" style="42" customWidth="1"/>
    <col min="9745" max="9745" width="17.7109375" style="42" customWidth="1"/>
    <col min="9746" max="9746" width="17.28515625" style="42" customWidth="1"/>
    <col min="9747" max="9747" width="17.42578125" style="42" customWidth="1"/>
    <col min="9748" max="9748" width="22.140625" style="42" customWidth="1"/>
    <col min="9749" max="9750" width="9.140625" style="42"/>
    <col min="9751" max="9751" width="17.28515625" style="42" customWidth="1"/>
    <col min="9752" max="9993" width="9.140625" style="42"/>
    <col min="9994" max="9994" width="24.42578125" style="42" customWidth="1"/>
    <col min="9995" max="9995" width="16.140625" style="42" customWidth="1"/>
    <col min="9996" max="9996" width="16.85546875" style="42" customWidth="1"/>
    <col min="9997" max="9997" width="17.28515625" style="42" customWidth="1"/>
    <col min="9998" max="9998" width="16.140625" style="42" customWidth="1"/>
    <col min="9999" max="9999" width="16.85546875" style="42" customWidth="1"/>
    <col min="10000" max="10000" width="17.28515625" style="42" customWidth="1"/>
    <col min="10001" max="10001" width="17.7109375" style="42" customWidth="1"/>
    <col min="10002" max="10002" width="17.28515625" style="42" customWidth="1"/>
    <col min="10003" max="10003" width="17.42578125" style="42" customWidth="1"/>
    <col min="10004" max="10004" width="22.140625" style="42" customWidth="1"/>
    <col min="10005" max="10006" width="9.140625" style="42"/>
    <col min="10007" max="10007" width="17.28515625" style="42" customWidth="1"/>
    <col min="10008" max="10249" width="9.140625" style="42"/>
    <col min="10250" max="10250" width="24.42578125" style="42" customWidth="1"/>
    <col min="10251" max="10251" width="16.140625" style="42" customWidth="1"/>
    <col min="10252" max="10252" width="16.85546875" style="42" customWidth="1"/>
    <col min="10253" max="10253" width="17.28515625" style="42" customWidth="1"/>
    <col min="10254" max="10254" width="16.140625" style="42" customWidth="1"/>
    <col min="10255" max="10255" width="16.85546875" style="42" customWidth="1"/>
    <col min="10256" max="10256" width="17.28515625" style="42" customWidth="1"/>
    <col min="10257" max="10257" width="17.7109375" style="42" customWidth="1"/>
    <col min="10258" max="10258" width="17.28515625" style="42" customWidth="1"/>
    <col min="10259" max="10259" width="17.42578125" style="42" customWidth="1"/>
    <col min="10260" max="10260" width="22.140625" style="42" customWidth="1"/>
    <col min="10261" max="10262" width="9.140625" style="42"/>
    <col min="10263" max="10263" width="17.28515625" style="42" customWidth="1"/>
    <col min="10264" max="10505" width="9.140625" style="42"/>
    <col min="10506" max="10506" width="24.42578125" style="42" customWidth="1"/>
    <col min="10507" max="10507" width="16.140625" style="42" customWidth="1"/>
    <col min="10508" max="10508" width="16.85546875" style="42" customWidth="1"/>
    <col min="10509" max="10509" width="17.28515625" style="42" customWidth="1"/>
    <col min="10510" max="10510" width="16.140625" style="42" customWidth="1"/>
    <col min="10511" max="10511" width="16.85546875" style="42" customWidth="1"/>
    <col min="10512" max="10512" width="17.28515625" style="42" customWidth="1"/>
    <col min="10513" max="10513" width="17.7109375" style="42" customWidth="1"/>
    <col min="10514" max="10514" width="17.28515625" style="42" customWidth="1"/>
    <col min="10515" max="10515" width="17.42578125" style="42" customWidth="1"/>
    <col min="10516" max="10516" width="22.140625" style="42" customWidth="1"/>
    <col min="10517" max="10518" width="9.140625" style="42"/>
    <col min="10519" max="10519" width="17.28515625" style="42" customWidth="1"/>
    <col min="10520" max="10761" width="9.140625" style="42"/>
    <col min="10762" max="10762" width="24.42578125" style="42" customWidth="1"/>
    <col min="10763" max="10763" width="16.140625" style="42" customWidth="1"/>
    <col min="10764" max="10764" width="16.85546875" style="42" customWidth="1"/>
    <col min="10765" max="10765" width="17.28515625" style="42" customWidth="1"/>
    <col min="10766" max="10766" width="16.140625" style="42" customWidth="1"/>
    <col min="10767" max="10767" width="16.85546875" style="42" customWidth="1"/>
    <col min="10768" max="10768" width="17.28515625" style="42" customWidth="1"/>
    <col min="10769" max="10769" width="17.7109375" style="42" customWidth="1"/>
    <col min="10770" max="10770" width="17.28515625" style="42" customWidth="1"/>
    <col min="10771" max="10771" width="17.42578125" style="42" customWidth="1"/>
    <col min="10772" max="10772" width="22.140625" style="42" customWidth="1"/>
    <col min="10773" max="10774" width="9.140625" style="42"/>
    <col min="10775" max="10775" width="17.28515625" style="42" customWidth="1"/>
    <col min="10776" max="11017" width="9.140625" style="42"/>
    <col min="11018" max="11018" width="24.42578125" style="42" customWidth="1"/>
    <col min="11019" max="11019" width="16.140625" style="42" customWidth="1"/>
    <col min="11020" max="11020" width="16.85546875" style="42" customWidth="1"/>
    <col min="11021" max="11021" width="17.28515625" style="42" customWidth="1"/>
    <col min="11022" max="11022" width="16.140625" style="42" customWidth="1"/>
    <col min="11023" max="11023" width="16.85546875" style="42" customWidth="1"/>
    <col min="11024" max="11024" width="17.28515625" style="42" customWidth="1"/>
    <col min="11025" max="11025" width="17.7109375" style="42" customWidth="1"/>
    <col min="11026" max="11026" width="17.28515625" style="42" customWidth="1"/>
    <col min="11027" max="11027" width="17.42578125" style="42" customWidth="1"/>
    <col min="11028" max="11028" width="22.140625" style="42" customWidth="1"/>
    <col min="11029" max="11030" width="9.140625" style="42"/>
    <col min="11031" max="11031" width="17.28515625" style="42" customWidth="1"/>
    <col min="11032" max="11273" width="9.140625" style="42"/>
    <col min="11274" max="11274" width="24.42578125" style="42" customWidth="1"/>
    <col min="11275" max="11275" width="16.140625" style="42" customWidth="1"/>
    <col min="11276" max="11276" width="16.85546875" style="42" customWidth="1"/>
    <col min="11277" max="11277" width="17.28515625" style="42" customWidth="1"/>
    <col min="11278" max="11278" width="16.140625" style="42" customWidth="1"/>
    <col min="11279" max="11279" width="16.85546875" style="42" customWidth="1"/>
    <col min="11280" max="11280" width="17.28515625" style="42" customWidth="1"/>
    <col min="11281" max="11281" width="17.7109375" style="42" customWidth="1"/>
    <col min="11282" max="11282" width="17.28515625" style="42" customWidth="1"/>
    <col min="11283" max="11283" width="17.42578125" style="42" customWidth="1"/>
    <col min="11284" max="11284" width="22.140625" style="42" customWidth="1"/>
    <col min="11285" max="11286" width="9.140625" style="42"/>
    <col min="11287" max="11287" width="17.28515625" style="42" customWidth="1"/>
    <col min="11288" max="11529" width="9.140625" style="42"/>
    <col min="11530" max="11530" width="24.42578125" style="42" customWidth="1"/>
    <col min="11531" max="11531" width="16.140625" style="42" customWidth="1"/>
    <col min="11532" max="11532" width="16.85546875" style="42" customWidth="1"/>
    <col min="11533" max="11533" width="17.28515625" style="42" customWidth="1"/>
    <col min="11534" max="11534" width="16.140625" style="42" customWidth="1"/>
    <col min="11535" max="11535" width="16.85546875" style="42" customWidth="1"/>
    <col min="11536" max="11536" width="17.28515625" style="42" customWidth="1"/>
    <col min="11537" max="11537" width="17.7109375" style="42" customWidth="1"/>
    <col min="11538" max="11538" width="17.28515625" style="42" customWidth="1"/>
    <col min="11539" max="11539" width="17.42578125" style="42" customWidth="1"/>
    <col min="11540" max="11540" width="22.140625" style="42" customWidth="1"/>
    <col min="11541" max="11542" width="9.140625" style="42"/>
    <col min="11543" max="11543" width="17.28515625" style="42" customWidth="1"/>
    <col min="11544" max="11785" width="9.140625" style="42"/>
    <col min="11786" max="11786" width="24.42578125" style="42" customWidth="1"/>
    <col min="11787" max="11787" width="16.140625" style="42" customWidth="1"/>
    <col min="11788" max="11788" width="16.85546875" style="42" customWidth="1"/>
    <col min="11789" max="11789" width="17.28515625" style="42" customWidth="1"/>
    <col min="11790" max="11790" width="16.140625" style="42" customWidth="1"/>
    <col min="11791" max="11791" width="16.85546875" style="42" customWidth="1"/>
    <col min="11792" max="11792" width="17.28515625" style="42" customWidth="1"/>
    <col min="11793" max="11793" width="17.7109375" style="42" customWidth="1"/>
    <col min="11794" max="11794" width="17.28515625" style="42" customWidth="1"/>
    <col min="11795" max="11795" width="17.42578125" style="42" customWidth="1"/>
    <col min="11796" max="11796" width="22.140625" style="42" customWidth="1"/>
    <col min="11797" max="11798" width="9.140625" style="42"/>
    <col min="11799" max="11799" width="17.28515625" style="42" customWidth="1"/>
    <col min="11800" max="12041" width="9.140625" style="42"/>
    <col min="12042" max="12042" width="24.42578125" style="42" customWidth="1"/>
    <col min="12043" max="12043" width="16.140625" style="42" customWidth="1"/>
    <col min="12044" max="12044" width="16.85546875" style="42" customWidth="1"/>
    <col min="12045" max="12045" width="17.28515625" style="42" customWidth="1"/>
    <col min="12046" max="12046" width="16.140625" style="42" customWidth="1"/>
    <col min="12047" max="12047" width="16.85546875" style="42" customWidth="1"/>
    <col min="12048" max="12048" width="17.28515625" style="42" customWidth="1"/>
    <col min="12049" max="12049" width="17.7109375" style="42" customWidth="1"/>
    <col min="12050" max="12050" width="17.28515625" style="42" customWidth="1"/>
    <col min="12051" max="12051" width="17.42578125" style="42" customWidth="1"/>
    <col min="12052" max="12052" width="22.140625" style="42" customWidth="1"/>
    <col min="12053" max="12054" width="9.140625" style="42"/>
    <col min="12055" max="12055" width="17.28515625" style="42" customWidth="1"/>
    <col min="12056" max="12297" width="9.140625" style="42"/>
    <col min="12298" max="12298" width="24.42578125" style="42" customWidth="1"/>
    <col min="12299" max="12299" width="16.140625" style="42" customWidth="1"/>
    <col min="12300" max="12300" width="16.85546875" style="42" customWidth="1"/>
    <col min="12301" max="12301" width="17.28515625" style="42" customWidth="1"/>
    <col min="12302" max="12302" width="16.140625" style="42" customWidth="1"/>
    <col min="12303" max="12303" width="16.85546875" style="42" customWidth="1"/>
    <col min="12304" max="12304" width="17.28515625" style="42" customWidth="1"/>
    <col min="12305" max="12305" width="17.7109375" style="42" customWidth="1"/>
    <col min="12306" max="12306" width="17.28515625" style="42" customWidth="1"/>
    <col min="12307" max="12307" width="17.42578125" style="42" customWidth="1"/>
    <col min="12308" max="12308" width="22.140625" style="42" customWidth="1"/>
    <col min="12309" max="12310" width="9.140625" style="42"/>
    <col min="12311" max="12311" width="17.28515625" style="42" customWidth="1"/>
    <col min="12312" max="12553" width="9.140625" style="42"/>
    <col min="12554" max="12554" width="24.42578125" style="42" customWidth="1"/>
    <col min="12555" max="12555" width="16.140625" style="42" customWidth="1"/>
    <col min="12556" max="12556" width="16.85546875" style="42" customWidth="1"/>
    <col min="12557" max="12557" width="17.28515625" style="42" customWidth="1"/>
    <col min="12558" max="12558" width="16.140625" style="42" customWidth="1"/>
    <col min="12559" max="12559" width="16.85546875" style="42" customWidth="1"/>
    <col min="12560" max="12560" width="17.28515625" style="42" customWidth="1"/>
    <col min="12561" max="12561" width="17.7109375" style="42" customWidth="1"/>
    <col min="12562" max="12562" width="17.28515625" style="42" customWidth="1"/>
    <col min="12563" max="12563" width="17.42578125" style="42" customWidth="1"/>
    <col min="12564" max="12564" width="22.140625" style="42" customWidth="1"/>
    <col min="12565" max="12566" width="9.140625" style="42"/>
    <col min="12567" max="12567" width="17.28515625" style="42" customWidth="1"/>
    <col min="12568" max="12809" width="9.140625" style="42"/>
    <col min="12810" max="12810" width="24.42578125" style="42" customWidth="1"/>
    <col min="12811" max="12811" width="16.140625" style="42" customWidth="1"/>
    <col min="12812" max="12812" width="16.85546875" style="42" customWidth="1"/>
    <col min="12813" max="12813" width="17.28515625" style="42" customWidth="1"/>
    <col min="12814" max="12814" width="16.140625" style="42" customWidth="1"/>
    <col min="12815" max="12815" width="16.85546875" style="42" customWidth="1"/>
    <col min="12816" max="12816" width="17.28515625" style="42" customWidth="1"/>
    <col min="12817" max="12817" width="17.7109375" style="42" customWidth="1"/>
    <col min="12818" max="12818" width="17.28515625" style="42" customWidth="1"/>
    <col min="12819" max="12819" width="17.42578125" style="42" customWidth="1"/>
    <col min="12820" max="12820" width="22.140625" style="42" customWidth="1"/>
    <col min="12821" max="12822" width="9.140625" style="42"/>
    <col min="12823" max="12823" width="17.28515625" style="42" customWidth="1"/>
    <col min="12824" max="13065" width="9.140625" style="42"/>
    <col min="13066" max="13066" width="24.42578125" style="42" customWidth="1"/>
    <col min="13067" max="13067" width="16.140625" style="42" customWidth="1"/>
    <col min="13068" max="13068" width="16.85546875" style="42" customWidth="1"/>
    <col min="13069" max="13069" width="17.28515625" style="42" customWidth="1"/>
    <col min="13070" max="13070" width="16.140625" style="42" customWidth="1"/>
    <col min="13071" max="13071" width="16.85546875" style="42" customWidth="1"/>
    <col min="13072" max="13072" width="17.28515625" style="42" customWidth="1"/>
    <col min="13073" max="13073" width="17.7109375" style="42" customWidth="1"/>
    <col min="13074" max="13074" width="17.28515625" style="42" customWidth="1"/>
    <col min="13075" max="13075" width="17.42578125" style="42" customWidth="1"/>
    <col min="13076" max="13076" width="22.140625" style="42" customWidth="1"/>
    <col min="13077" max="13078" width="9.140625" style="42"/>
    <col min="13079" max="13079" width="17.28515625" style="42" customWidth="1"/>
    <col min="13080" max="13321" width="9.140625" style="42"/>
    <col min="13322" max="13322" width="24.42578125" style="42" customWidth="1"/>
    <col min="13323" max="13323" width="16.140625" style="42" customWidth="1"/>
    <col min="13324" max="13324" width="16.85546875" style="42" customWidth="1"/>
    <col min="13325" max="13325" width="17.28515625" style="42" customWidth="1"/>
    <col min="13326" max="13326" width="16.140625" style="42" customWidth="1"/>
    <col min="13327" max="13327" width="16.85546875" style="42" customWidth="1"/>
    <col min="13328" max="13328" width="17.28515625" style="42" customWidth="1"/>
    <col min="13329" max="13329" width="17.7109375" style="42" customWidth="1"/>
    <col min="13330" max="13330" width="17.28515625" style="42" customWidth="1"/>
    <col min="13331" max="13331" width="17.42578125" style="42" customWidth="1"/>
    <col min="13332" max="13332" width="22.140625" style="42" customWidth="1"/>
    <col min="13333" max="13334" width="9.140625" style="42"/>
    <col min="13335" max="13335" width="17.28515625" style="42" customWidth="1"/>
    <col min="13336" max="13577" width="9.140625" style="42"/>
    <col min="13578" max="13578" width="24.42578125" style="42" customWidth="1"/>
    <col min="13579" max="13579" width="16.140625" style="42" customWidth="1"/>
    <col min="13580" max="13580" width="16.85546875" style="42" customWidth="1"/>
    <col min="13581" max="13581" width="17.28515625" style="42" customWidth="1"/>
    <col min="13582" max="13582" width="16.140625" style="42" customWidth="1"/>
    <col min="13583" max="13583" width="16.85546875" style="42" customWidth="1"/>
    <col min="13584" max="13584" width="17.28515625" style="42" customWidth="1"/>
    <col min="13585" max="13585" width="17.7109375" style="42" customWidth="1"/>
    <col min="13586" max="13586" width="17.28515625" style="42" customWidth="1"/>
    <col min="13587" max="13587" width="17.42578125" style="42" customWidth="1"/>
    <col min="13588" max="13588" width="22.140625" style="42" customWidth="1"/>
    <col min="13589" max="13590" width="9.140625" style="42"/>
    <col min="13591" max="13591" width="17.28515625" style="42" customWidth="1"/>
    <col min="13592" max="13833" width="9.140625" style="42"/>
    <col min="13834" max="13834" width="24.42578125" style="42" customWidth="1"/>
    <col min="13835" max="13835" width="16.140625" style="42" customWidth="1"/>
    <col min="13836" max="13836" width="16.85546875" style="42" customWidth="1"/>
    <col min="13837" max="13837" width="17.28515625" style="42" customWidth="1"/>
    <col min="13838" max="13838" width="16.140625" style="42" customWidth="1"/>
    <col min="13839" max="13839" width="16.85546875" style="42" customWidth="1"/>
    <col min="13840" max="13840" width="17.28515625" style="42" customWidth="1"/>
    <col min="13841" max="13841" width="17.7109375" style="42" customWidth="1"/>
    <col min="13842" max="13842" width="17.28515625" style="42" customWidth="1"/>
    <col min="13843" max="13843" width="17.42578125" style="42" customWidth="1"/>
    <col min="13844" max="13844" width="22.140625" style="42" customWidth="1"/>
    <col min="13845" max="13846" width="9.140625" style="42"/>
    <col min="13847" max="13847" width="17.28515625" style="42" customWidth="1"/>
    <col min="13848" max="14089" width="9.140625" style="42"/>
    <col min="14090" max="14090" width="24.42578125" style="42" customWidth="1"/>
    <col min="14091" max="14091" width="16.140625" style="42" customWidth="1"/>
    <col min="14092" max="14092" width="16.85546875" style="42" customWidth="1"/>
    <col min="14093" max="14093" width="17.28515625" style="42" customWidth="1"/>
    <col min="14094" max="14094" width="16.140625" style="42" customWidth="1"/>
    <col min="14095" max="14095" width="16.85546875" style="42" customWidth="1"/>
    <col min="14096" max="14096" width="17.28515625" style="42" customWidth="1"/>
    <col min="14097" max="14097" width="17.7109375" style="42" customWidth="1"/>
    <col min="14098" max="14098" width="17.28515625" style="42" customWidth="1"/>
    <col min="14099" max="14099" width="17.42578125" style="42" customWidth="1"/>
    <col min="14100" max="14100" width="22.140625" style="42" customWidth="1"/>
    <col min="14101" max="14102" width="9.140625" style="42"/>
    <col min="14103" max="14103" width="17.28515625" style="42" customWidth="1"/>
    <col min="14104" max="14345" width="9.140625" style="42"/>
    <col min="14346" max="14346" width="24.42578125" style="42" customWidth="1"/>
    <col min="14347" max="14347" width="16.140625" style="42" customWidth="1"/>
    <col min="14348" max="14348" width="16.85546875" style="42" customWidth="1"/>
    <col min="14349" max="14349" width="17.28515625" style="42" customWidth="1"/>
    <col min="14350" max="14350" width="16.140625" style="42" customWidth="1"/>
    <col min="14351" max="14351" width="16.85546875" style="42" customWidth="1"/>
    <col min="14352" max="14352" width="17.28515625" style="42" customWidth="1"/>
    <col min="14353" max="14353" width="17.7109375" style="42" customWidth="1"/>
    <col min="14354" max="14354" width="17.28515625" style="42" customWidth="1"/>
    <col min="14355" max="14355" width="17.42578125" style="42" customWidth="1"/>
    <col min="14356" max="14356" width="22.140625" style="42" customWidth="1"/>
    <col min="14357" max="14358" width="9.140625" style="42"/>
    <col min="14359" max="14359" width="17.28515625" style="42" customWidth="1"/>
    <col min="14360" max="14601" width="9.140625" style="42"/>
    <col min="14602" max="14602" width="24.42578125" style="42" customWidth="1"/>
    <col min="14603" max="14603" width="16.140625" style="42" customWidth="1"/>
    <col min="14604" max="14604" width="16.85546875" style="42" customWidth="1"/>
    <col min="14605" max="14605" width="17.28515625" style="42" customWidth="1"/>
    <col min="14606" max="14606" width="16.140625" style="42" customWidth="1"/>
    <col min="14607" max="14607" width="16.85546875" style="42" customWidth="1"/>
    <col min="14608" max="14608" width="17.28515625" style="42" customWidth="1"/>
    <col min="14609" max="14609" width="17.7109375" style="42" customWidth="1"/>
    <col min="14610" max="14610" width="17.28515625" style="42" customWidth="1"/>
    <col min="14611" max="14611" width="17.42578125" style="42" customWidth="1"/>
    <col min="14612" max="14612" width="22.140625" style="42" customWidth="1"/>
    <col min="14613" max="14614" width="9.140625" style="42"/>
    <col min="14615" max="14615" width="17.28515625" style="42" customWidth="1"/>
    <col min="14616" max="14857" width="9.140625" style="42"/>
    <col min="14858" max="14858" width="24.42578125" style="42" customWidth="1"/>
    <col min="14859" max="14859" width="16.140625" style="42" customWidth="1"/>
    <col min="14860" max="14860" width="16.85546875" style="42" customWidth="1"/>
    <col min="14861" max="14861" width="17.28515625" style="42" customWidth="1"/>
    <col min="14862" max="14862" width="16.140625" style="42" customWidth="1"/>
    <col min="14863" max="14863" width="16.85546875" style="42" customWidth="1"/>
    <col min="14864" max="14864" width="17.28515625" style="42" customWidth="1"/>
    <col min="14865" max="14865" width="17.7109375" style="42" customWidth="1"/>
    <col min="14866" max="14866" width="17.28515625" style="42" customWidth="1"/>
    <col min="14867" max="14867" width="17.42578125" style="42" customWidth="1"/>
    <col min="14868" max="14868" width="22.140625" style="42" customWidth="1"/>
    <col min="14869" max="14870" width="9.140625" style="42"/>
    <col min="14871" max="14871" width="17.28515625" style="42" customWidth="1"/>
    <col min="14872" max="15113" width="9.140625" style="42"/>
    <col min="15114" max="15114" width="24.42578125" style="42" customWidth="1"/>
    <col min="15115" max="15115" width="16.140625" style="42" customWidth="1"/>
    <col min="15116" max="15116" width="16.85546875" style="42" customWidth="1"/>
    <col min="15117" max="15117" width="17.28515625" style="42" customWidth="1"/>
    <col min="15118" max="15118" width="16.140625" style="42" customWidth="1"/>
    <col min="15119" max="15119" width="16.85546875" style="42" customWidth="1"/>
    <col min="15120" max="15120" width="17.28515625" style="42" customWidth="1"/>
    <col min="15121" max="15121" width="17.7109375" style="42" customWidth="1"/>
    <col min="15122" max="15122" width="17.28515625" style="42" customWidth="1"/>
    <col min="15123" max="15123" width="17.42578125" style="42" customWidth="1"/>
    <col min="15124" max="15124" width="22.140625" style="42" customWidth="1"/>
    <col min="15125" max="15126" width="9.140625" style="42"/>
    <col min="15127" max="15127" width="17.28515625" style="42" customWidth="1"/>
    <col min="15128" max="15369" width="9.140625" style="42"/>
    <col min="15370" max="15370" width="24.42578125" style="42" customWidth="1"/>
    <col min="15371" max="15371" width="16.140625" style="42" customWidth="1"/>
    <col min="15372" max="15372" width="16.85546875" style="42" customWidth="1"/>
    <col min="15373" max="15373" width="17.28515625" style="42" customWidth="1"/>
    <col min="15374" max="15374" width="16.140625" style="42" customWidth="1"/>
    <col min="15375" max="15375" width="16.85546875" style="42" customWidth="1"/>
    <col min="15376" max="15376" width="17.28515625" style="42" customWidth="1"/>
    <col min="15377" max="15377" width="17.7109375" style="42" customWidth="1"/>
    <col min="15378" max="15378" width="17.28515625" style="42" customWidth="1"/>
    <col min="15379" max="15379" width="17.42578125" style="42" customWidth="1"/>
    <col min="15380" max="15380" width="22.140625" style="42" customWidth="1"/>
    <col min="15381" max="15382" width="9.140625" style="42"/>
    <col min="15383" max="15383" width="17.28515625" style="42" customWidth="1"/>
    <col min="15384" max="15625" width="9.140625" style="42"/>
    <col min="15626" max="15626" width="24.42578125" style="42" customWidth="1"/>
    <col min="15627" max="15627" width="16.140625" style="42" customWidth="1"/>
    <col min="15628" max="15628" width="16.85546875" style="42" customWidth="1"/>
    <col min="15629" max="15629" width="17.28515625" style="42" customWidth="1"/>
    <col min="15630" max="15630" width="16.140625" style="42" customWidth="1"/>
    <col min="15631" max="15631" width="16.85546875" style="42" customWidth="1"/>
    <col min="15632" max="15632" width="17.28515625" style="42" customWidth="1"/>
    <col min="15633" max="15633" width="17.7109375" style="42" customWidth="1"/>
    <col min="15634" max="15634" width="17.28515625" style="42" customWidth="1"/>
    <col min="15635" max="15635" width="17.42578125" style="42" customWidth="1"/>
    <col min="15636" max="15636" width="22.140625" style="42" customWidth="1"/>
    <col min="15637" max="15638" width="9.140625" style="42"/>
    <col min="15639" max="15639" width="17.28515625" style="42" customWidth="1"/>
    <col min="15640" max="15881" width="9.140625" style="42"/>
    <col min="15882" max="15882" width="24.42578125" style="42" customWidth="1"/>
    <col min="15883" max="15883" width="16.140625" style="42" customWidth="1"/>
    <col min="15884" max="15884" width="16.85546875" style="42" customWidth="1"/>
    <col min="15885" max="15885" width="17.28515625" style="42" customWidth="1"/>
    <col min="15886" max="15886" width="16.140625" style="42" customWidth="1"/>
    <col min="15887" max="15887" width="16.85546875" style="42" customWidth="1"/>
    <col min="15888" max="15888" width="17.28515625" style="42" customWidth="1"/>
    <col min="15889" max="15889" width="17.7109375" style="42" customWidth="1"/>
    <col min="15890" max="15890" width="17.28515625" style="42" customWidth="1"/>
    <col min="15891" max="15891" width="17.42578125" style="42" customWidth="1"/>
    <col min="15892" max="15892" width="22.140625" style="42" customWidth="1"/>
    <col min="15893" max="15894" width="9.140625" style="42"/>
    <col min="15895" max="15895" width="17.28515625" style="42" customWidth="1"/>
    <col min="15896" max="16137" width="9.140625" style="42"/>
    <col min="16138" max="16138" width="24.42578125" style="42" customWidth="1"/>
    <col min="16139" max="16139" width="16.140625" style="42" customWidth="1"/>
    <col min="16140" max="16140" width="16.85546875" style="42" customWidth="1"/>
    <col min="16141" max="16141" width="17.28515625" style="42" customWidth="1"/>
    <col min="16142" max="16142" width="16.140625" style="42" customWidth="1"/>
    <col min="16143" max="16143" width="16.85546875" style="42" customWidth="1"/>
    <col min="16144" max="16144" width="17.28515625" style="42" customWidth="1"/>
    <col min="16145" max="16145" width="17.7109375" style="42" customWidth="1"/>
    <col min="16146" max="16146" width="17.28515625" style="42" customWidth="1"/>
    <col min="16147" max="16147" width="17.42578125" style="42" customWidth="1"/>
    <col min="16148" max="16148" width="22.140625" style="42" customWidth="1"/>
    <col min="16149" max="16150" width="9.140625" style="42"/>
    <col min="16151" max="16151" width="17.28515625" style="42" customWidth="1"/>
    <col min="16152" max="16384" width="9.140625" style="42"/>
  </cols>
  <sheetData>
    <row r="1" spans="1:21" x14ac:dyDescent="0.25">
      <c r="A1" s="713"/>
      <c r="B1" s="713"/>
      <c r="C1" s="713"/>
      <c r="D1" s="713"/>
      <c r="E1" s="713"/>
      <c r="F1" s="713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</row>
    <row r="2" spans="1:21" x14ac:dyDescent="0.25">
      <c r="S2" s="721" t="s">
        <v>663</v>
      </c>
      <c r="T2" s="721"/>
      <c r="U2" s="262"/>
    </row>
    <row r="3" spans="1:21" x14ac:dyDescent="0.25">
      <c r="A3" s="715" t="s">
        <v>722</v>
      </c>
      <c r="B3" s="715"/>
      <c r="C3" s="715"/>
      <c r="D3" s="715"/>
      <c r="E3" s="715"/>
      <c r="F3" s="715"/>
      <c r="G3" s="715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</row>
    <row r="4" spans="1:21" ht="15.75" thickBot="1" x14ac:dyDescent="0.3">
      <c r="T4" s="263" t="s">
        <v>441</v>
      </c>
    </row>
    <row r="5" spans="1:21" ht="24.95" customHeight="1" thickTop="1" x14ac:dyDescent="0.25">
      <c r="A5" s="264" t="s">
        <v>0</v>
      </c>
      <c r="B5" s="716" t="s">
        <v>443</v>
      </c>
      <c r="C5" s="717"/>
      <c r="D5" s="717"/>
      <c r="E5" s="717"/>
      <c r="F5" s="717"/>
      <c r="G5" s="717"/>
      <c r="H5" s="718" t="s">
        <v>444</v>
      </c>
      <c r="I5" s="717"/>
      <c r="J5" s="717"/>
      <c r="K5" s="717"/>
      <c r="L5" s="717"/>
      <c r="M5" s="717"/>
      <c r="N5" s="719" t="s">
        <v>445</v>
      </c>
      <c r="O5" s="720"/>
      <c r="P5" s="720"/>
      <c r="Q5" s="720"/>
      <c r="R5" s="720"/>
      <c r="S5" s="720"/>
      <c r="T5" s="265" t="s">
        <v>446</v>
      </c>
    </row>
    <row r="6" spans="1:21" ht="39" thickBot="1" x14ac:dyDescent="0.3">
      <c r="A6" s="266"/>
      <c r="B6" s="267" t="s">
        <v>249</v>
      </c>
      <c r="C6" s="268" t="s">
        <v>151</v>
      </c>
      <c r="D6" s="269" t="s">
        <v>156</v>
      </c>
      <c r="E6" s="269" t="s">
        <v>491</v>
      </c>
      <c r="F6" s="269" t="s">
        <v>490</v>
      </c>
      <c r="G6" s="270" t="s">
        <v>492</v>
      </c>
      <c r="H6" s="267" t="s">
        <v>249</v>
      </c>
      <c r="I6" s="268" t="s">
        <v>151</v>
      </c>
      <c r="J6" s="269" t="s">
        <v>156</v>
      </c>
      <c r="K6" s="269" t="s">
        <v>491</v>
      </c>
      <c r="L6" s="269" t="s">
        <v>490</v>
      </c>
      <c r="M6" s="270" t="s">
        <v>492</v>
      </c>
      <c r="N6" s="267" t="s">
        <v>249</v>
      </c>
      <c r="O6" s="268" t="s">
        <v>151</v>
      </c>
      <c r="P6" s="269" t="s">
        <v>156</v>
      </c>
      <c r="Q6" s="269" t="s">
        <v>491</v>
      </c>
      <c r="R6" s="269" t="s">
        <v>490</v>
      </c>
      <c r="S6" s="270" t="s">
        <v>575</v>
      </c>
      <c r="T6" s="271" t="s">
        <v>447</v>
      </c>
    </row>
    <row r="7" spans="1:21" ht="15.75" thickTop="1" x14ac:dyDescent="0.25">
      <c r="A7" s="272" t="s">
        <v>448</v>
      </c>
      <c r="B7" s="343"/>
      <c r="C7" s="344"/>
      <c r="D7" s="344"/>
      <c r="E7" s="344"/>
      <c r="F7" s="344"/>
      <c r="G7" s="344"/>
      <c r="H7" s="345"/>
      <c r="I7" s="344"/>
      <c r="J7" s="344"/>
      <c r="K7" s="344"/>
      <c r="L7" s="344"/>
      <c r="M7" s="344"/>
      <c r="N7" s="345">
        <f>+'2. Önkormányzat'!F17</f>
        <v>95629611</v>
      </c>
      <c r="O7" s="344">
        <f>+'3. PH'!F17</f>
        <v>51023004</v>
      </c>
      <c r="P7" s="344">
        <f>+'4.GondozásiKp'!F17</f>
        <v>69365112</v>
      </c>
      <c r="Q7" s="344">
        <f>+'5. Könyvtár'!F17</f>
        <v>4014865</v>
      </c>
      <c r="R7" s="344">
        <f>+'6. Konyha'!F17</f>
        <v>20061171</v>
      </c>
      <c r="S7" s="344">
        <f>+'7. Óvoda'!F17</f>
        <v>59043226</v>
      </c>
      <c r="T7" s="342">
        <f t="shared" ref="T7:T19" si="0">SUM(B7:S7)</f>
        <v>299136989</v>
      </c>
    </row>
    <row r="8" spans="1:21" ht="15.75" thickBot="1" x14ac:dyDescent="0.3">
      <c r="A8" s="276" t="s">
        <v>449</v>
      </c>
      <c r="B8" s="346"/>
      <c r="C8" s="25"/>
      <c r="D8" s="25"/>
      <c r="E8" s="25"/>
      <c r="F8" s="25"/>
      <c r="G8" s="25"/>
      <c r="H8" s="347"/>
      <c r="I8" s="25"/>
      <c r="J8" s="25"/>
      <c r="K8" s="25"/>
      <c r="L8" s="25"/>
      <c r="M8" s="25"/>
      <c r="N8" s="347">
        <f>+'2. Önkormányzat'!F19</f>
        <v>13368469</v>
      </c>
      <c r="O8" s="25">
        <f>+'3. PH'!F19</f>
        <v>8629211</v>
      </c>
      <c r="P8" s="344">
        <f>+'4.GondozásiKp'!F19</f>
        <v>11661359</v>
      </c>
      <c r="Q8" s="344">
        <f>+'5. Könyvtár'!F19</f>
        <v>657349</v>
      </c>
      <c r="R8" s="344">
        <f>+'6. Konyha'!F19</f>
        <v>3647312</v>
      </c>
      <c r="S8" s="344">
        <f>+'7. Óvoda'!F19</f>
        <v>9488965</v>
      </c>
      <c r="T8" s="342">
        <f t="shared" si="0"/>
        <v>47452665</v>
      </c>
    </row>
    <row r="9" spans="1:21" ht="15.75" thickBot="1" x14ac:dyDescent="0.3">
      <c r="A9" s="279" t="s">
        <v>450</v>
      </c>
      <c r="B9" s="346"/>
      <c r="C9" s="25"/>
      <c r="D9" s="25"/>
      <c r="E9" s="25"/>
      <c r="F9" s="25"/>
      <c r="G9" s="25"/>
      <c r="H9" s="347"/>
      <c r="I9" s="25"/>
      <c r="J9" s="25"/>
      <c r="K9" s="25"/>
      <c r="L9" s="25"/>
      <c r="M9" s="25"/>
      <c r="N9" s="347">
        <f>+'2. Önkormányzat'!F40</f>
        <v>97793262</v>
      </c>
      <c r="O9" s="25">
        <f>+'3. PH'!F40</f>
        <v>6835758</v>
      </c>
      <c r="P9" s="344">
        <f>+'4.GondozásiKp'!F40</f>
        <v>43528041</v>
      </c>
      <c r="Q9" s="344">
        <f>+'5. Könyvtár'!F40</f>
        <v>6193299</v>
      </c>
      <c r="R9" s="344">
        <f>+'6. Konyha'!F40</f>
        <v>56138608</v>
      </c>
      <c r="S9" s="344">
        <f>+'7. Óvoda'!F40</f>
        <v>10901504</v>
      </c>
      <c r="T9" s="342">
        <f t="shared" si="0"/>
        <v>221390472</v>
      </c>
    </row>
    <row r="10" spans="1:21" ht="15.75" thickBot="1" x14ac:dyDescent="0.3">
      <c r="A10" s="279" t="s">
        <v>451</v>
      </c>
      <c r="B10" s="346"/>
      <c r="C10" s="25"/>
      <c r="D10" s="25"/>
      <c r="E10" s="25"/>
      <c r="F10" s="25"/>
      <c r="G10" s="25"/>
      <c r="H10" s="347"/>
      <c r="I10" s="25"/>
      <c r="J10" s="25"/>
      <c r="K10" s="25"/>
      <c r="L10" s="25"/>
      <c r="M10" s="25"/>
      <c r="N10" s="347">
        <f>+'2. Önkormányzat'!F45</f>
        <v>1669073</v>
      </c>
      <c r="O10" s="25">
        <f>+'3. PH'!F45</f>
        <v>0</v>
      </c>
      <c r="P10" s="25">
        <f>'4.GondozásiKp'!F45</f>
        <v>0</v>
      </c>
      <c r="Q10" s="25">
        <f>+'5. Könyvtár'!F45</f>
        <v>0</v>
      </c>
      <c r="R10" s="25">
        <f>+'6. Konyha'!F45</f>
        <v>0</v>
      </c>
      <c r="S10" s="25"/>
      <c r="T10" s="342">
        <f t="shared" si="0"/>
        <v>1669073</v>
      </c>
    </row>
    <row r="11" spans="1:21" ht="23.25" thickBot="1" x14ac:dyDescent="0.3">
      <c r="A11" s="279" t="s">
        <v>452</v>
      </c>
      <c r="B11" s="346"/>
      <c r="C11" s="25"/>
      <c r="D11" s="25"/>
      <c r="E11" s="25"/>
      <c r="F11" s="25"/>
      <c r="G11" s="25"/>
      <c r="H11" s="347"/>
      <c r="I11" s="25"/>
      <c r="J11" s="25"/>
      <c r="K11" s="25"/>
      <c r="L11" s="25"/>
      <c r="M11" s="25"/>
      <c r="N11" s="347">
        <f>+'2. Önkormányzat'!F50+'2. Önkormányzat'!F49</f>
        <v>12846799</v>
      </c>
      <c r="O11" s="25"/>
      <c r="P11" s="25">
        <f>'4.GondozásiKp'!F50</f>
        <v>0</v>
      </c>
      <c r="Q11" s="25">
        <f>+'5. Könyvtár'!F50</f>
        <v>0</v>
      </c>
      <c r="R11" s="25">
        <f>+'6. Konyha'!F50</f>
        <v>0</v>
      </c>
      <c r="S11" s="25"/>
      <c r="T11" s="342">
        <f t="shared" si="0"/>
        <v>12846799</v>
      </c>
    </row>
    <row r="12" spans="1:21" ht="23.25" thickBot="1" x14ac:dyDescent="0.3">
      <c r="A12" s="279" t="s">
        <v>453</v>
      </c>
      <c r="B12" s="346">
        <f>+'2. Önkormányzat'!F51</f>
        <v>7100000</v>
      </c>
      <c r="C12" s="25"/>
      <c r="D12" s="25"/>
      <c r="E12" s="25"/>
      <c r="F12" s="25"/>
      <c r="G12" s="25"/>
      <c r="H12" s="347"/>
      <c r="I12" s="25"/>
      <c r="J12" s="25"/>
      <c r="K12" s="25"/>
      <c r="L12" s="25"/>
      <c r="M12" s="25"/>
      <c r="N12" s="347">
        <v>0</v>
      </c>
      <c r="O12" s="25"/>
      <c r="P12" s="25">
        <f>'4.GondozásiKp'!F51</f>
        <v>0</v>
      </c>
      <c r="Q12" s="25">
        <f>+'5. Könyvtár'!F51</f>
        <v>0</v>
      </c>
      <c r="R12" s="25">
        <f>+'6. Konyha'!F52</f>
        <v>0</v>
      </c>
      <c r="S12" s="25"/>
      <c r="T12" s="342">
        <f t="shared" si="0"/>
        <v>7100000</v>
      </c>
    </row>
    <row r="13" spans="1:21" ht="34.5" thickBot="1" x14ac:dyDescent="0.3">
      <c r="A13" s="279" t="s">
        <v>454</v>
      </c>
      <c r="B13" s="346"/>
      <c r="C13" s="25"/>
      <c r="D13" s="25"/>
      <c r="E13" s="25"/>
      <c r="F13" s="25"/>
      <c r="G13" s="25"/>
      <c r="H13" s="347"/>
      <c r="I13" s="25"/>
      <c r="J13" s="25"/>
      <c r="K13" s="25"/>
      <c r="L13" s="25"/>
      <c r="M13" s="25"/>
      <c r="N13" s="347"/>
      <c r="O13" s="25"/>
      <c r="P13" s="25"/>
      <c r="Q13" s="25"/>
      <c r="R13" s="25"/>
      <c r="S13" s="25"/>
      <c r="T13" s="342">
        <f t="shared" si="0"/>
        <v>0</v>
      </c>
    </row>
    <row r="14" spans="1:21" ht="34.5" thickBot="1" x14ac:dyDescent="0.3">
      <c r="A14" s="279" t="s">
        <v>455</v>
      </c>
      <c r="B14" s="346"/>
      <c r="C14" s="25"/>
      <c r="D14" s="25"/>
      <c r="E14" s="25"/>
      <c r="F14" s="25"/>
      <c r="G14" s="25"/>
      <c r="H14" s="347"/>
      <c r="I14" s="25"/>
      <c r="J14" s="25"/>
      <c r="K14" s="25"/>
      <c r="L14" s="25"/>
      <c r="M14" s="25"/>
      <c r="N14" s="347"/>
      <c r="O14" s="25"/>
      <c r="P14" s="25"/>
      <c r="Q14" s="25"/>
      <c r="R14" s="25"/>
      <c r="S14" s="25"/>
      <c r="T14" s="342">
        <f t="shared" si="0"/>
        <v>0</v>
      </c>
    </row>
    <row r="15" spans="1:21" ht="15.75" thickBot="1" x14ac:dyDescent="0.3">
      <c r="A15" s="279" t="s">
        <v>456</v>
      </c>
      <c r="B15" s="346"/>
      <c r="C15" s="25"/>
      <c r="D15" s="25"/>
      <c r="E15" s="25"/>
      <c r="F15" s="25"/>
      <c r="G15" s="25"/>
      <c r="H15" s="347"/>
      <c r="I15" s="25"/>
      <c r="J15" s="25"/>
      <c r="K15" s="25"/>
      <c r="L15" s="25"/>
      <c r="M15" s="25"/>
      <c r="N15" s="347"/>
      <c r="O15" s="25"/>
      <c r="P15" s="25"/>
      <c r="Q15" s="25"/>
      <c r="R15" s="25"/>
      <c r="S15" s="25"/>
      <c r="T15" s="342">
        <f t="shared" si="0"/>
        <v>0</v>
      </c>
    </row>
    <row r="16" spans="1:21" ht="23.25" thickBot="1" x14ac:dyDescent="0.3">
      <c r="A16" s="280" t="s">
        <v>457</v>
      </c>
      <c r="B16" s="346"/>
      <c r="C16" s="25"/>
      <c r="D16" s="25"/>
      <c r="E16" s="25"/>
      <c r="F16" s="25"/>
      <c r="G16" s="25"/>
      <c r="H16" s="347"/>
      <c r="I16" s="25"/>
      <c r="J16" s="25"/>
      <c r="K16" s="25"/>
      <c r="L16" s="25"/>
      <c r="M16" s="25"/>
      <c r="N16" s="347">
        <f>+'2. Önkormányzat'!F52</f>
        <v>0</v>
      </c>
      <c r="O16" s="25"/>
      <c r="P16" s="25">
        <f>'4.GondozásiKp'!F52</f>
        <v>0</v>
      </c>
      <c r="Q16" s="25">
        <f>+'5. Könyvtár'!E52</f>
        <v>0</v>
      </c>
      <c r="R16" s="25">
        <f>+'6. Konyha'!F52</f>
        <v>0</v>
      </c>
      <c r="S16" s="25"/>
      <c r="T16" s="342">
        <f t="shared" si="0"/>
        <v>0</v>
      </c>
    </row>
    <row r="17" spans="1:21" x14ac:dyDescent="0.25">
      <c r="A17" s="281" t="s">
        <v>458</v>
      </c>
      <c r="B17" s="346"/>
      <c r="C17" s="25"/>
      <c r="D17" s="25"/>
      <c r="E17" s="25"/>
      <c r="F17" s="25"/>
      <c r="G17" s="25"/>
      <c r="H17" s="347"/>
      <c r="I17" s="25"/>
      <c r="J17" s="25"/>
      <c r="K17" s="25"/>
      <c r="L17" s="25"/>
      <c r="M17" s="25"/>
      <c r="N17" s="347">
        <f>+'2. Önkormányzat'!F67+'2. Önkormányzat'!F62</f>
        <v>33399334</v>
      </c>
      <c r="O17" s="25">
        <f>+'3. PH'!F62</f>
        <v>55460</v>
      </c>
      <c r="P17" s="344">
        <f>+'4.GondozásiKp'!F67+'4.GondozásiKp'!F62</f>
        <v>577594</v>
      </c>
      <c r="Q17" s="344">
        <f>+'5. Könyvtár'!E62+'5. Könyvtár'!E67</f>
        <v>0</v>
      </c>
      <c r="R17" s="344">
        <f>+'6. Konyha'!F67+'6. Konyha'!F62</f>
        <v>0</v>
      </c>
      <c r="S17" s="344"/>
      <c r="T17" s="342">
        <f t="shared" si="0"/>
        <v>34032388</v>
      </c>
      <c r="U17" s="334"/>
    </row>
    <row r="18" spans="1:21" ht="15.75" thickBot="1" x14ac:dyDescent="0.3">
      <c r="A18" s="281" t="s">
        <v>459</v>
      </c>
      <c r="B18" s="346"/>
      <c r="C18" s="25"/>
      <c r="D18" s="25"/>
      <c r="E18" s="25"/>
      <c r="F18" s="25"/>
      <c r="G18" s="25"/>
      <c r="H18" s="347"/>
      <c r="I18" s="25"/>
      <c r="J18" s="25"/>
      <c r="K18" s="25"/>
      <c r="L18" s="25"/>
      <c r="M18" s="25"/>
      <c r="N18" s="347">
        <f>+'2. Önkormányzat'!F79</f>
        <v>12644490</v>
      </c>
      <c r="O18" s="25"/>
      <c r="P18" s="344">
        <f>'4.GondozásiKp'!F79</f>
        <v>0</v>
      </c>
      <c r="Q18" s="344"/>
      <c r="R18" s="344"/>
      <c r="S18" s="344"/>
      <c r="T18" s="342">
        <f t="shared" si="0"/>
        <v>12644490</v>
      </c>
    </row>
    <row r="19" spans="1:21" ht="23.25" thickBot="1" x14ac:dyDescent="0.3">
      <c r="A19" s="279" t="s">
        <v>460</v>
      </c>
      <c r="B19" s="346"/>
      <c r="C19" s="25"/>
      <c r="D19" s="25"/>
      <c r="E19" s="25"/>
      <c r="F19" s="25"/>
      <c r="G19" s="25"/>
      <c r="H19" s="347"/>
      <c r="I19" s="25"/>
      <c r="J19" s="25"/>
      <c r="K19" s="25"/>
      <c r="L19" s="25"/>
      <c r="M19" s="25"/>
      <c r="N19" s="347"/>
      <c r="O19" s="25"/>
      <c r="P19" s="25"/>
      <c r="Q19" s="25"/>
      <c r="R19" s="25"/>
      <c r="S19" s="25"/>
      <c r="T19" s="342">
        <f t="shared" si="0"/>
        <v>0</v>
      </c>
    </row>
    <row r="20" spans="1:21" ht="23.25" thickBot="1" x14ac:dyDescent="0.3">
      <c r="A20" s="279" t="s">
        <v>461</v>
      </c>
      <c r="B20" s="346"/>
      <c r="C20" s="25"/>
      <c r="D20" s="25"/>
      <c r="E20" s="25"/>
      <c r="F20" s="25"/>
      <c r="G20" s="25"/>
      <c r="H20" s="347"/>
      <c r="I20" s="25"/>
      <c r="J20" s="25"/>
      <c r="K20" s="25"/>
      <c r="L20" s="25"/>
      <c r="M20" s="25"/>
      <c r="N20" s="347">
        <f>+'2. Önkormányzat'!F71</f>
        <v>5078577</v>
      </c>
      <c r="O20" s="25"/>
      <c r="P20" s="25"/>
      <c r="Q20" s="25"/>
      <c r="R20" s="25"/>
      <c r="S20" s="25"/>
      <c r="T20" s="342"/>
    </row>
    <row r="21" spans="1:21" ht="34.5" thickBot="1" x14ac:dyDescent="0.3">
      <c r="A21" s="279" t="s">
        <v>462</v>
      </c>
      <c r="B21" s="346"/>
      <c r="C21" s="25"/>
      <c r="D21" s="25"/>
      <c r="E21" s="25"/>
      <c r="F21" s="25"/>
      <c r="G21" s="25"/>
      <c r="H21" s="347"/>
      <c r="I21" s="25"/>
      <c r="J21" s="25"/>
      <c r="K21" s="25"/>
      <c r="L21" s="25"/>
      <c r="M21" s="25"/>
      <c r="N21" s="347"/>
      <c r="O21" s="25"/>
      <c r="P21" s="25"/>
      <c r="Q21" s="25"/>
      <c r="R21" s="25"/>
      <c r="S21" s="25"/>
      <c r="T21" s="342">
        <f t="shared" ref="T21:T27" si="1">SUM(B21:S21)</f>
        <v>0</v>
      </c>
    </row>
    <row r="22" spans="1:21" ht="34.5" thickBot="1" x14ac:dyDescent="0.3">
      <c r="A22" s="279" t="s">
        <v>463</v>
      </c>
      <c r="B22" s="346"/>
      <c r="C22" s="25"/>
      <c r="D22" s="25"/>
      <c r="E22" s="25"/>
      <c r="F22" s="25"/>
      <c r="G22" s="25"/>
      <c r="H22" s="347"/>
      <c r="I22" s="25"/>
      <c r="J22" s="25"/>
      <c r="K22" s="25"/>
      <c r="L22" s="25"/>
      <c r="M22" s="25"/>
      <c r="N22" s="347">
        <f>+'2. Önkormányzat'!F70</f>
        <v>112500</v>
      </c>
      <c r="O22" s="25"/>
      <c r="P22" s="25">
        <f>'4.GondozásiKp'!F70</f>
        <v>0</v>
      </c>
      <c r="Q22" s="25"/>
      <c r="R22" s="25"/>
      <c r="S22" s="25"/>
      <c r="T22" s="342">
        <f t="shared" si="1"/>
        <v>112500</v>
      </c>
    </row>
    <row r="23" spans="1:21" ht="23.25" thickBot="1" x14ac:dyDescent="0.3">
      <c r="A23" s="279" t="s">
        <v>464</v>
      </c>
      <c r="B23" s="346"/>
      <c r="C23" s="25"/>
      <c r="D23" s="25"/>
      <c r="E23" s="25"/>
      <c r="F23" s="25"/>
      <c r="G23" s="25"/>
      <c r="H23" s="347"/>
      <c r="I23" s="25"/>
      <c r="J23" s="25"/>
      <c r="K23" s="25"/>
      <c r="L23" s="25"/>
      <c r="M23" s="25"/>
      <c r="N23" s="347"/>
      <c r="O23" s="25"/>
      <c r="P23" s="25"/>
      <c r="Q23" s="25"/>
      <c r="R23" s="25"/>
      <c r="S23" s="25"/>
      <c r="T23" s="342">
        <f t="shared" si="1"/>
        <v>0</v>
      </c>
    </row>
    <row r="24" spans="1:21" ht="15.75" thickBot="1" x14ac:dyDescent="0.3">
      <c r="A24" s="282" t="s">
        <v>465</v>
      </c>
      <c r="B24" s="346"/>
      <c r="C24" s="25"/>
      <c r="D24" s="25"/>
      <c r="E24" s="25"/>
      <c r="F24" s="25"/>
      <c r="G24" s="25"/>
      <c r="H24" s="347"/>
      <c r="I24" s="25"/>
      <c r="J24" s="25"/>
      <c r="K24" s="25"/>
      <c r="L24" s="25"/>
      <c r="M24" s="25"/>
      <c r="N24" s="347"/>
      <c r="O24" s="25"/>
      <c r="P24" s="25"/>
      <c r="Q24" s="25"/>
      <c r="R24" s="25"/>
      <c r="S24" s="25"/>
      <c r="T24" s="342">
        <f t="shared" si="1"/>
        <v>0</v>
      </c>
    </row>
    <row r="25" spans="1:21" ht="23.25" thickBot="1" x14ac:dyDescent="0.3">
      <c r="A25" s="279" t="s">
        <v>466</v>
      </c>
      <c r="B25" s="346"/>
      <c r="C25" s="25"/>
      <c r="D25" s="25"/>
      <c r="E25" s="25"/>
      <c r="F25" s="25"/>
      <c r="G25" s="25"/>
      <c r="H25" s="347"/>
      <c r="I25" s="25"/>
      <c r="J25" s="25"/>
      <c r="K25" s="25"/>
      <c r="L25" s="25"/>
      <c r="M25" s="25"/>
      <c r="N25" s="347">
        <f>+'2. Önkormányzat'!F78</f>
        <v>178856261</v>
      </c>
      <c r="O25" s="25"/>
      <c r="P25" s="25">
        <f>'4.GondozásiKp'!F78</f>
        <v>0</v>
      </c>
      <c r="Q25" s="25"/>
      <c r="R25" s="25"/>
      <c r="S25" s="25"/>
      <c r="T25" s="342">
        <f t="shared" si="1"/>
        <v>178856261</v>
      </c>
    </row>
    <row r="26" spans="1:21" ht="23.25" thickBot="1" x14ac:dyDescent="0.3">
      <c r="A26" s="279" t="s">
        <v>467</v>
      </c>
      <c r="B26" s="346"/>
      <c r="C26" s="25"/>
      <c r="D26" s="25"/>
      <c r="E26" s="25"/>
      <c r="F26" s="25"/>
      <c r="G26" s="25"/>
      <c r="H26" s="347"/>
      <c r="I26" s="25"/>
      <c r="J26" s="25"/>
      <c r="K26" s="25"/>
      <c r="L26" s="25"/>
      <c r="M26" s="25"/>
      <c r="N26" s="347">
        <v>0</v>
      </c>
      <c r="O26" s="25"/>
      <c r="P26" s="25"/>
      <c r="Q26" s="25"/>
      <c r="R26" s="25"/>
      <c r="S26" s="25"/>
      <c r="T26" s="342">
        <f t="shared" si="1"/>
        <v>0</v>
      </c>
    </row>
    <row r="27" spans="1:21" ht="23.25" thickBot="1" x14ac:dyDescent="0.3">
      <c r="A27" s="280" t="s">
        <v>468</v>
      </c>
      <c r="B27" s="346"/>
      <c r="C27" s="25"/>
      <c r="D27" s="25"/>
      <c r="E27" s="25"/>
      <c r="F27" s="25"/>
      <c r="G27" s="25"/>
      <c r="H27" s="347"/>
      <c r="I27" s="25"/>
      <c r="J27" s="25"/>
      <c r="K27" s="25"/>
      <c r="L27" s="25"/>
      <c r="M27" s="25"/>
      <c r="N27" s="347">
        <f>+'2. Önkormányzat'!F80</f>
        <v>278375273</v>
      </c>
      <c r="O27" s="25"/>
      <c r="P27" s="25">
        <f>'4.GondozásiKp'!F80</f>
        <v>0</v>
      </c>
      <c r="Q27" s="25"/>
      <c r="R27" s="25"/>
      <c r="S27" s="25"/>
      <c r="T27" s="342">
        <f t="shared" si="1"/>
        <v>278375273</v>
      </c>
    </row>
    <row r="28" spans="1:21" ht="23.25" thickBot="1" x14ac:dyDescent="0.3">
      <c r="A28" s="282" t="s">
        <v>469</v>
      </c>
      <c r="B28" s="283"/>
      <c r="C28" s="284"/>
      <c r="D28" s="284"/>
      <c r="E28" s="284"/>
      <c r="F28" s="284"/>
      <c r="G28" s="284"/>
      <c r="H28" s="285"/>
      <c r="I28" s="284"/>
      <c r="J28" s="284"/>
      <c r="K28" s="284"/>
      <c r="L28" s="284"/>
      <c r="M28" s="284"/>
      <c r="N28" s="285"/>
      <c r="O28" s="284"/>
      <c r="P28" s="284"/>
      <c r="Q28" s="284"/>
      <c r="R28" s="284"/>
      <c r="S28" s="284"/>
      <c r="T28" s="286">
        <f t="shared" ref="T28" si="2">SUM(B28:S28)</f>
        <v>0</v>
      </c>
    </row>
    <row r="29" spans="1:21" ht="19.5" thickTop="1" thickBot="1" x14ac:dyDescent="0.3">
      <c r="A29" s="287" t="s">
        <v>470</v>
      </c>
      <c r="B29" s="288">
        <f t="shared" ref="B29:O29" si="3">SUM(B7:B28)</f>
        <v>7100000</v>
      </c>
      <c r="C29" s="288">
        <f t="shared" si="3"/>
        <v>0</v>
      </c>
      <c r="D29" s="289"/>
      <c r="E29" s="289"/>
      <c r="F29" s="289"/>
      <c r="G29" s="290">
        <f t="shared" si="3"/>
        <v>0</v>
      </c>
      <c r="H29" s="288">
        <f t="shared" si="3"/>
        <v>0</v>
      </c>
      <c r="I29" s="288">
        <f t="shared" si="3"/>
        <v>0</v>
      </c>
      <c r="J29" s="289"/>
      <c r="K29" s="289"/>
      <c r="L29" s="289"/>
      <c r="M29" s="290">
        <f t="shared" si="3"/>
        <v>0</v>
      </c>
      <c r="N29" s="288">
        <f>SUM(N7:N28)</f>
        <v>729773649</v>
      </c>
      <c r="O29" s="288">
        <f t="shared" si="3"/>
        <v>66543433</v>
      </c>
      <c r="P29" s="288">
        <f>SUM(P7:P28)</f>
        <v>125132106</v>
      </c>
      <c r="Q29" s="288">
        <f t="shared" ref="Q29:S29" si="4">SUM(Q7:Q28)</f>
        <v>10865513</v>
      </c>
      <c r="R29" s="288">
        <f t="shared" si="4"/>
        <v>79847091</v>
      </c>
      <c r="S29" s="288">
        <f t="shared" si="4"/>
        <v>79433695</v>
      </c>
      <c r="T29" s="291">
        <f>SUM(B29:S29)-N27-N28</f>
        <v>820320214</v>
      </c>
    </row>
    <row r="30" spans="1:21" ht="23.25" thickTop="1" x14ac:dyDescent="0.25">
      <c r="A30" s="292" t="s">
        <v>471</v>
      </c>
      <c r="B30" s="273"/>
      <c r="C30" s="274"/>
      <c r="D30" s="274"/>
      <c r="E30" s="274"/>
      <c r="F30" s="274"/>
      <c r="G30" s="274"/>
      <c r="H30" s="275"/>
      <c r="I30" s="274"/>
      <c r="J30" s="274"/>
      <c r="K30" s="274"/>
      <c r="L30" s="274"/>
      <c r="M30" s="274"/>
      <c r="N30" s="347">
        <f>+'2. Önkormányzat'!F118</f>
        <v>31431543</v>
      </c>
      <c r="O30" s="274">
        <f>+'3. PH'!F118</f>
        <v>4661664</v>
      </c>
      <c r="P30" s="274">
        <f>+'4.GondozásiKp'!F118</f>
        <v>45590671</v>
      </c>
      <c r="Q30" s="274">
        <f>+'5. Könyvtár'!F118</f>
        <v>254480</v>
      </c>
      <c r="R30" s="274">
        <f>+'6. Konyha'!F118</f>
        <v>35589921</v>
      </c>
      <c r="S30" s="274">
        <f>+'7. Óvoda'!F118</f>
        <v>190639</v>
      </c>
      <c r="T30" s="342">
        <f>SUM(B30:S30)</f>
        <v>117718918</v>
      </c>
    </row>
    <row r="31" spans="1:21" ht="22.5" x14ac:dyDescent="0.25">
      <c r="A31" s="292" t="s">
        <v>472</v>
      </c>
      <c r="B31" s="273"/>
      <c r="C31" s="274"/>
      <c r="D31" s="274"/>
      <c r="E31" s="274"/>
      <c r="F31" s="274"/>
      <c r="G31" s="274"/>
      <c r="H31" s="275"/>
      <c r="I31" s="274"/>
      <c r="J31" s="274"/>
      <c r="K31" s="274"/>
      <c r="L31" s="274"/>
      <c r="M31" s="274"/>
      <c r="N31" s="347">
        <f>+'2. Önkormányzat'!F93</f>
        <v>438294930</v>
      </c>
      <c r="O31" s="274">
        <f>+'3. PH'!F93</f>
        <v>0</v>
      </c>
      <c r="P31" s="274"/>
      <c r="Q31" s="274"/>
      <c r="R31" s="274"/>
      <c r="S31" s="274"/>
      <c r="T31" s="342">
        <f>SUM(B31:S31)</f>
        <v>438294930</v>
      </c>
    </row>
    <row r="32" spans="1:21" ht="22.5" x14ac:dyDescent="0.25">
      <c r="A32" s="293" t="s">
        <v>473</v>
      </c>
      <c r="B32" s="277"/>
      <c r="C32" s="30"/>
      <c r="D32" s="30"/>
      <c r="E32" s="30"/>
      <c r="F32" s="30"/>
      <c r="G32" s="30"/>
      <c r="H32" s="278"/>
      <c r="I32" s="30"/>
      <c r="J32" s="30"/>
      <c r="K32" s="30"/>
      <c r="L32" s="30"/>
      <c r="M32" s="30"/>
      <c r="N32" s="278">
        <v>0</v>
      </c>
      <c r="O32" s="30"/>
      <c r="P32" s="274"/>
      <c r="Q32" s="274"/>
      <c r="R32" s="274"/>
      <c r="S32" s="274"/>
      <c r="T32" s="342">
        <f t="shared" ref="T32:T48" si="5">SUM(B32:S32)</f>
        <v>0</v>
      </c>
    </row>
    <row r="33" spans="1:20" ht="22.5" x14ac:dyDescent="0.25">
      <c r="A33" s="293" t="s">
        <v>474</v>
      </c>
      <c r="B33" s="277"/>
      <c r="C33" s="30"/>
      <c r="D33" s="30"/>
      <c r="E33" s="30"/>
      <c r="F33" s="30"/>
      <c r="G33" s="30"/>
      <c r="H33" s="278"/>
      <c r="I33" s="30"/>
      <c r="J33" s="30"/>
      <c r="K33" s="30"/>
      <c r="L33" s="30"/>
      <c r="M33" s="30"/>
      <c r="N33" s="278"/>
      <c r="O33" s="30"/>
      <c r="P33" s="274"/>
      <c r="Q33" s="274"/>
      <c r="R33" s="274"/>
      <c r="S33" s="274"/>
      <c r="T33" s="342">
        <f t="shared" si="5"/>
        <v>0</v>
      </c>
    </row>
    <row r="34" spans="1:20" x14ac:dyDescent="0.25">
      <c r="A34" s="293" t="s">
        <v>475</v>
      </c>
      <c r="B34" s="277"/>
      <c r="C34" s="30"/>
      <c r="D34" s="30"/>
      <c r="E34" s="30"/>
      <c r="F34" s="30"/>
      <c r="G34" s="30"/>
      <c r="H34" s="278"/>
      <c r="I34" s="30"/>
      <c r="J34" s="30"/>
      <c r="K34" s="30"/>
      <c r="L34" s="30"/>
      <c r="M34" s="30"/>
      <c r="N34" s="278"/>
      <c r="O34" s="30"/>
      <c r="P34" s="274"/>
      <c r="Q34" s="274"/>
      <c r="R34" s="274"/>
      <c r="S34" s="274"/>
      <c r="T34" s="342">
        <f t="shared" si="5"/>
        <v>0</v>
      </c>
    </row>
    <row r="35" spans="1:20" x14ac:dyDescent="0.25">
      <c r="A35" s="293" t="s">
        <v>413</v>
      </c>
      <c r="B35" s="277"/>
      <c r="C35" s="30"/>
      <c r="D35" s="30"/>
      <c r="E35" s="30"/>
      <c r="F35" s="30"/>
      <c r="G35" s="30"/>
      <c r="H35" s="278"/>
      <c r="I35" s="30"/>
      <c r="J35" s="30"/>
      <c r="K35" s="30"/>
      <c r="L35" s="30"/>
      <c r="M35" s="30"/>
      <c r="N35" s="278">
        <f>'2. Önkormányzat'!F106</f>
        <v>45499293</v>
      </c>
      <c r="O35" s="30"/>
      <c r="P35" s="274"/>
      <c r="Q35" s="274"/>
      <c r="R35" s="274"/>
      <c r="S35" s="274"/>
      <c r="T35" s="342">
        <f t="shared" si="5"/>
        <v>45499293</v>
      </c>
    </row>
    <row r="36" spans="1:20" ht="23.25" thickBot="1" x14ac:dyDescent="0.3">
      <c r="A36" s="294" t="s">
        <v>476</v>
      </c>
      <c r="B36" s="277"/>
      <c r="C36" s="30"/>
      <c r="D36" s="30"/>
      <c r="E36" s="30"/>
      <c r="F36" s="30"/>
      <c r="G36" s="30"/>
      <c r="H36" s="278"/>
      <c r="I36" s="30"/>
      <c r="J36" s="30"/>
      <c r="K36" s="30"/>
      <c r="L36" s="30"/>
      <c r="M36" s="30"/>
      <c r="N36" s="278"/>
      <c r="O36" s="30"/>
      <c r="P36" s="274"/>
      <c r="Q36" s="274"/>
      <c r="R36" s="274"/>
      <c r="S36" s="274"/>
      <c r="T36" s="342">
        <f t="shared" si="5"/>
        <v>0</v>
      </c>
    </row>
    <row r="37" spans="1:20" ht="23.25" thickBot="1" x14ac:dyDescent="0.3">
      <c r="A37" s="294" t="s">
        <v>477</v>
      </c>
      <c r="B37" s="277"/>
      <c r="C37" s="30"/>
      <c r="D37" s="30"/>
      <c r="E37" s="30"/>
      <c r="F37" s="30"/>
      <c r="G37" s="30"/>
      <c r="H37" s="278"/>
      <c r="I37" s="30"/>
      <c r="J37" s="30"/>
      <c r="K37" s="30"/>
      <c r="L37" s="30"/>
      <c r="M37" s="30"/>
      <c r="N37" s="278">
        <f>+'2. Önkormányzat'!F133</f>
        <v>13885655</v>
      </c>
      <c r="O37" s="30"/>
      <c r="P37" s="274"/>
      <c r="Q37" s="274"/>
      <c r="R37" s="274"/>
      <c r="S37" s="274"/>
      <c r="T37" s="348">
        <f t="shared" si="5"/>
        <v>13885655</v>
      </c>
    </row>
    <row r="38" spans="1:20" x14ac:dyDescent="0.25">
      <c r="A38" s="295" t="s">
        <v>478</v>
      </c>
      <c r="B38" s="277"/>
      <c r="C38" s="30"/>
      <c r="D38" s="30"/>
      <c r="E38" s="30"/>
      <c r="F38" s="30"/>
      <c r="G38" s="30"/>
      <c r="H38" s="278"/>
      <c r="I38" s="30"/>
      <c r="J38" s="30"/>
      <c r="K38" s="30"/>
      <c r="L38" s="30"/>
      <c r="M38" s="30"/>
      <c r="N38" s="278">
        <f>+'2. Önkormányzat'!F134</f>
        <v>0</v>
      </c>
      <c r="O38" s="274">
        <f>+'3. PH'!F134</f>
        <v>62685509</v>
      </c>
      <c r="P38" s="274">
        <f>+'4.GondozásiKp'!F134</f>
        <v>79976792</v>
      </c>
      <c r="Q38" s="274">
        <f>+'5. Könyvtár'!F134</f>
        <v>11005695</v>
      </c>
      <c r="R38" s="274">
        <f>+'6. Konyha'!F134</f>
        <v>44985328</v>
      </c>
      <c r="S38" s="274">
        <f>+'7. Óvoda'!F134</f>
        <v>79721949</v>
      </c>
      <c r="T38" s="348">
        <f>SUM(B38:S38)</f>
        <v>278375273</v>
      </c>
    </row>
    <row r="39" spans="1:20" ht="22.5" x14ac:dyDescent="0.25">
      <c r="A39" s="292" t="s">
        <v>479</v>
      </c>
      <c r="B39" s="277"/>
      <c r="C39" s="30"/>
      <c r="D39" s="30"/>
      <c r="E39" s="30"/>
      <c r="F39" s="30"/>
      <c r="G39" s="30"/>
      <c r="H39" s="278"/>
      <c r="I39" s="30"/>
      <c r="J39" s="30"/>
      <c r="K39" s="30"/>
      <c r="L39" s="30"/>
      <c r="M39" s="30"/>
      <c r="N39" s="278">
        <f>'2. Önkormányzat'!F96+'2. Önkormányzat'!F123+'2. Önkormányzat'!F121+'2. Önkormányzat'!F122</f>
        <v>39375440</v>
      </c>
      <c r="O39" s="30"/>
      <c r="P39" s="30"/>
      <c r="Q39" s="30">
        <f>+'5. Könyvtár'!F122</f>
        <v>20000</v>
      </c>
      <c r="R39" s="30"/>
      <c r="S39" s="30"/>
      <c r="T39" s="349">
        <f t="shared" si="5"/>
        <v>39395440</v>
      </c>
    </row>
    <row r="40" spans="1:20" ht="22.5" x14ac:dyDescent="0.25">
      <c r="A40" s="293" t="s">
        <v>480</v>
      </c>
      <c r="B40" s="277"/>
      <c r="C40" s="30"/>
      <c r="D40" s="30"/>
      <c r="E40" s="30"/>
      <c r="F40" s="30"/>
      <c r="G40" s="30"/>
      <c r="H40" s="278"/>
      <c r="I40" s="30"/>
      <c r="J40" s="30"/>
      <c r="K40" s="30"/>
      <c r="L40" s="30"/>
      <c r="M40" s="30"/>
      <c r="N40" s="278"/>
      <c r="O40" s="274"/>
      <c r="P40" s="274"/>
      <c r="Q40" s="274"/>
      <c r="R40" s="274"/>
      <c r="S40" s="274"/>
      <c r="T40" s="342">
        <f t="shared" si="5"/>
        <v>0</v>
      </c>
    </row>
    <row r="41" spans="1:20" ht="22.5" x14ac:dyDescent="0.25">
      <c r="A41" s="293" t="s">
        <v>481</v>
      </c>
      <c r="B41" s="277"/>
      <c r="C41" s="30"/>
      <c r="D41" s="30"/>
      <c r="E41" s="30"/>
      <c r="F41" s="30"/>
      <c r="G41" s="30"/>
      <c r="H41" s="278"/>
      <c r="I41" s="30"/>
      <c r="J41" s="30"/>
      <c r="K41" s="30"/>
      <c r="L41" s="30"/>
      <c r="M41" s="30"/>
      <c r="N41" s="278"/>
      <c r="O41" s="30"/>
      <c r="P41" s="274"/>
      <c r="Q41" s="274"/>
      <c r="R41" s="274"/>
      <c r="S41" s="274"/>
      <c r="T41" s="342">
        <f t="shared" si="5"/>
        <v>0</v>
      </c>
    </row>
    <row r="42" spans="1:20" ht="22.5" x14ac:dyDescent="0.25">
      <c r="A42" s="293" t="s">
        <v>482</v>
      </c>
      <c r="B42" s="277"/>
      <c r="C42" s="30"/>
      <c r="D42" s="30"/>
      <c r="E42" s="30"/>
      <c r="F42" s="30"/>
      <c r="G42" s="30"/>
      <c r="H42" s="278"/>
      <c r="I42" s="30"/>
      <c r="J42" s="30"/>
      <c r="K42" s="30"/>
      <c r="L42" s="30"/>
      <c r="M42" s="30"/>
      <c r="N42" s="278"/>
      <c r="O42" s="30"/>
      <c r="P42" s="274"/>
      <c r="Q42" s="274"/>
      <c r="R42" s="274"/>
      <c r="S42" s="274"/>
      <c r="T42" s="342">
        <f t="shared" si="5"/>
        <v>0</v>
      </c>
    </row>
    <row r="43" spans="1:20" ht="23.25" thickBot="1" x14ac:dyDescent="0.3">
      <c r="A43" s="294" t="s">
        <v>483</v>
      </c>
      <c r="B43" s="277"/>
      <c r="C43" s="30"/>
      <c r="D43" s="30"/>
      <c r="E43" s="30"/>
      <c r="F43" s="30"/>
      <c r="G43" s="30"/>
      <c r="H43" s="278"/>
      <c r="I43" s="30"/>
      <c r="J43" s="30"/>
      <c r="K43" s="30"/>
      <c r="L43" s="30"/>
      <c r="M43" s="30"/>
      <c r="N43" s="278">
        <f>+'2. Önkormányzat'!F127</f>
        <v>4062500</v>
      </c>
      <c r="O43" s="30"/>
      <c r="P43" s="274"/>
      <c r="Q43" s="274"/>
      <c r="R43" s="274"/>
      <c r="S43" s="274"/>
      <c r="T43" s="342">
        <f t="shared" si="5"/>
        <v>4062500</v>
      </c>
    </row>
    <row r="44" spans="1:20" ht="23.25" thickBot="1" x14ac:dyDescent="0.3">
      <c r="A44" s="294" t="s">
        <v>484</v>
      </c>
      <c r="B44" s="277"/>
      <c r="C44" s="30"/>
      <c r="D44" s="30"/>
      <c r="E44" s="30"/>
      <c r="F44" s="30"/>
      <c r="G44" s="30"/>
      <c r="H44" s="278"/>
      <c r="I44" s="30"/>
      <c r="J44" s="30"/>
      <c r="K44" s="30"/>
      <c r="L44" s="30"/>
      <c r="M44" s="30"/>
      <c r="N44" s="278"/>
      <c r="O44" s="30"/>
      <c r="P44" s="274"/>
      <c r="Q44" s="274"/>
      <c r="R44" s="274"/>
      <c r="S44" s="274"/>
      <c r="T44" s="348">
        <f t="shared" si="5"/>
        <v>0</v>
      </c>
    </row>
    <row r="45" spans="1:20" x14ac:dyDescent="0.25">
      <c r="A45" s="292" t="s">
        <v>485</v>
      </c>
      <c r="B45" s="277"/>
      <c r="C45" s="30"/>
      <c r="D45" s="30"/>
      <c r="E45" s="30"/>
      <c r="F45" s="30"/>
      <c r="G45" s="30"/>
      <c r="H45" s="278"/>
      <c r="I45" s="30"/>
      <c r="J45" s="30"/>
      <c r="K45" s="30"/>
      <c r="L45" s="30"/>
      <c r="M45" s="30"/>
      <c r="N45" s="278"/>
      <c r="O45" s="30"/>
      <c r="P45" s="274"/>
      <c r="Q45" s="274"/>
      <c r="R45" s="274"/>
      <c r="S45" s="274"/>
      <c r="T45" s="342">
        <f t="shared" si="5"/>
        <v>0</v>
      </c>
    </row>
    <row r="46" spans="1:20" x14ac:dyDescent="0.25">
      <c r="A46" s="293" t="s">
        <v>486</v>
      </c>
      <c r="B46" s="277"/>
      <c r="C46" s="30"/>
      <c r="D46" s="30"/>
      <c r="E46" s="30"/>
      <c r="F46" s="30"/>
      <c r="G46" s="30"/>
      <c r="H46" s="278"/>
      <c r="I46" s="30"/>
      <c r="J46" s="30"/>
      <c r="K46" s="30"/>
      <c r="L46" s="30"/>
      <c r="M46" s="30"/>
      <c r="N46" s="278">
        <f>'2. Önkormányzat'!F131</f>
        <v>178856261</v>
      </c>
      <c r="O46" s="30"/>
      <c r="P46" s="274"/>
      <c r="Q46" s="274"/>
      <c r="R46" s="274"/>
      <c r="S46" s="274"/>
      <c r="T46" s="342">
        <f t="shared" si="5"/>
        <v>178856261</v>
      </c>
    </row>
    <row r="47" spans="1:20" x14ac:dyDescent="0.25">
      <c r="A47" s="293" t="s">
        <v>487</v>
      </c>
      <c r="B47" s="277"/>
      <c r="C47" s="30"/>
      <c r="D47" s="30"/>
      <c r="E47" s="30"/>
      <c r="F47" s="30"/>
      <c r="G47" s="30"/>
      <c r="H47" s="278"/>
      <c r="I47" s="30"/>
      <c r="J47" s="30"/>
      <c r="K47" s="30"/>
      <c r="L47" s="30"/>
      <c r="M47" s="30"/>
      <c r="N47" s="278">
        <f>'2. Önkormányzat'!F132</f>
        <v>7048299</v>
      </c>
      <c r="O47" s="274">
        <f>+'3. PH'!F132</f>
        <v>1075425</v>
      </c>
      <c r="P47" s="274">
        <f>+'4.GondozásiKp'!F132</f>
        <v>938858</v>
      </c>
      <c r="Q47" s="274">
        <f>+'5. Könyvtár'!F132</f>
        <v>107454</v>
      </c>
      <c r="R47" s="274">
        <f>+'6. Konyha'!F132</f>
        <v>44636</v>
      </c>
      <c r="S47" s="274">
        <f>+'7. Óvoda'!F132</f>
        <v>79768</v>
      </c>
      <c r="T47" s="342">
        <f t="shared" si="5"/>
        <v>9294440</v>
      </c>
    </row>
    <row r="48" spans="1:20" ht="23.25" thickBot="1" x14ac:dyDescent="0.3">
      <c r="A48" s="296" t="s">
        <v>488</v>
      </c>
      <c r="B48" s="283"/>
      <c r="C48" s="284"/>
      <c r="D48" s="284"/>
      <c r="E48" s="284"/>
      <c r="F48" s="284"/>
      <c r="G48" s="284"/>
      <c r="H48" s="285"/>
      <c r="I48" s="284"/>
      <c r="J48" s="284"/>
      <c r="K48" s="284"/>
      <c r="L48" s="284"/>
      <c r="M48" s="284"/>
      <c r="N48" s="285"/>
      <c r="O48" s="284"/>
      <c r="P48" s="297"/>
      <c r="Q48" s="297"/>
      <c r="R48" s="297"/>
      <c r="S48" s="274"/>
      <c r="T48" s="350">
        <f t="shared" si="5"/>
        <v>0</v>
      </c>
    </row>
    <row r="49" spans="1:20" ht="19.5" thickTop="1" thickBot="1" x14ac:dyDescent="0.3">
      <c r="A49" s="298" t="s">
        <v>489</v>
      </c>
      <c r="B49" s="299">
        <f>SUM(B30:B48)</f>
        <v>0</v>
      </c>
      <c r="C49" s="299">
        <f t="shared" ref="C49:S49" si="6">SUM(C30:C48)</f>
        <v>0</v>
      </c>
      <c r="D49" s="299"/>
      <c r="E49" s="299"/>
      <c r="F49" s="299"/>
      <c r="G49" s="299">
        <f t="shared" si="6"/>
        <v>0</v>
      </c>
      <c r="H49" s="288">
        <f t="shared" si="6"/>
        <v>0</v>
      </c>
      <c r="I49" s="299">
        <f t="shared" si="6"/>
        <v>0</v>
      </c>
      <c r="J49" s="299"/>
      <c r="K49" s="299"/>
      <c r="L49" s="299"/>
      <c r="M49" s="299">
        <f t="shared" si="6"/>
        <v>0</v>
      </c>
      <c r="N49" s="288">
        <f t="shared" si="6"/>
        <v>758453921</v>
      </c>
      <c r="O49" s="299">
        <f t="shared" si="6"/>
        <v>68422598</v>
      </c>
      <c r="P49" s="299">
        <f t="shared" si="6"/>
        <v>126506321</v>
      </c>
      <c r="Q49" s="299">
        <f t="shared" si="6"/>
        <v>11387629</v>
      </c>
      <c r="R49" s="299">
        <f t="shared" si="6"/>
        <v>80619885</v>
      </c>
      <c r="S49" s="299">
        <f t="shared" si="6"/>
        <v>79992356</v>
      </c>
      <c r="T49" s="291">
        <f>SUM(T30:T48)-S38-R38-Q38-P38-O38</f>
        <v>847007437</v>
      </c>
    </row>
    <row r="50" spans="1:20" ht="15.75" thickTop="1" x14ac:dyDescent="0.25"/>
  </sheetData>
  <mergeCells count="6">
    <mergeCell ref="A1:S1"/>
    <mergeCell ref="S2:T2"/>
    <mergeCell ref="A3:S3"/>
    <mergeCell ref="B5:G5"/>
    <mergeCell ref="H5:M5"/>
    <mergeCell ref="N5:S5"/>
  </mergeCells>
  <pageMargins left="0.7" right="0.7" top="0.75" bottom="0.75" header="0.3" footer="0.3"/>
  <pageSetup paperSize="8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Ruler="0" zoomScaleNormal="100" workbookViewId="0">
      <selection activeCell="F35" sqref="F35"/>
    </sheetView>
  </sheetViews>
  <sheetFormatPr defaultRowHeight="15" x14ac:dyDescent="0.25"/>
  <cols>
    <col min="1" max="1" width="38.140625" bestFit="1" customWidth="1"/>
    <col min="2" max="2" width="10.85546875" customWidth="1"/>
    <col min="7" max="7" width="32.28515625" customWidth="1"/>
    <col min="8" max="8" width="37.140625" customWidth="1"/>
    <col min="9" max="9" width="27.42578125" customWidth="1"/>
  </cols>
  <sheetData>
    <row r="1" spans="1:9" x14ac:dyDescent="0.25">
      <c r="A1" s="722" t="s">
        <v>540</v>
      </c>
      <c r="B1" s="722"/>
      <c r="C1" s="722"/>
    </row>
    <row r="2" spans="1:9" x14ac:dyDescent="0.25">
      <c r="E2" s="351" t="s">
        <v>579</v>
      </c>
      <c r="F2" s="351"/>
    </row>
    <row r="3" spans="1:9" x14ac:dyDescent="0.25">
      <c r="A3" s="240" t="s">
        <v>429</v>
      </c>
    </row>
    <row r="4" spans="1:9" x14ac:dyDescent="0.25">
      <c r="A4" s="3" t="s">
        <v>0</v>
      </c>
      <c r="B4" s="3" t="s">
        <v>1</v>
      </c>
      <c r="C4" s="3" t="s">
        <v>412</v>
      </c>
      <c r="D4" s="3" t="s">
        <v>346</v>
      </c>
      <c r="E4" s="3" t="s">
        <v>347</v>
      </c>
      <c r="F4" s="3" t="s">
        <v>723</v>
      </c>
      <c r="G4" s="3" t="s">
        <v>541</v>
      </c>
      <c r="H4" s="3" t="s">
        <v>542</v>
      </c>
      <c r="I4" s="3" t="s">
        <v>616</v>
      </c>
    </row>
    <row r="5" spans="1:9" x14ac:dyDescent="0.25">
      <c r="A5" s="1" t="s">
        <v>549</v>
      </c>
      <c r="B5" s="1" t="s">
        <v>101</v>
      </c>
      <c r="C5" s="1">
        <v>3763890</v>
      </c>
      <c r="D5" s="1">
        <v>3015141</v>
      </c>
      <c r="E5" s="395">
        <v>4036490</v>
      </c>
      <c r="F5" s="395">
        <v>3486356</v>
      </c>
      <c r="G5" s="1"/>
      <c r="H5" s="1"/>
      <c r="I5" s="1"/>
    </row>
    <row r="6" spans="1:9" x14ac:dyDescent="0.25">
      <c r="A6" s="1" t="s">
        <v>548</v>
      </c>
      <c r="B6" s="1" t="s">
        <v>101</v>
      </c>
      <c r="C6" s="1">
        <v>1652443</v>
      </c>
      <c r="D6" s="1">
        <v>1546926</v>
      </c>
      <c r="E6" s="395">
        <v>1390784</v>
      </c>
      <c r="F6" s="395">
        <v>1881734</v>
      </c>
      <c r="G6" s="1"/>
      <c r="H6" s="1"/>
      <c r="I6" s="1"/>
    </row>
    <row r="7" spans="1:9" x14ac:dyDescent="0.25">
      <c r="A7" s="1" t="s">
        <v>144</v>
      </c>
      <c r="B7" s="1" t="s">
        <v>102</v>
      </c>
      <c r="C7" s="1">
        <v>24339</v>
      </c>
      <c r="D7" s="1">
        <v>23622</v>
      </c>
      <c r="E7" s="395"/>
      <c r="F7" s="395"/>
      <c r="G7" s="1" t="s">
        <v>618</v>
      </c>
      <c r="H7" s="1"/>
      <c r="I7" s="1"/>
    </row>
    <row r="8" spans="1:9" x14ac:dyDescent="0.25">
      <c r="A8" s="1" t="s">
        <v>145</v>
      </c>
      <c r="B8" s="1" t="s">
        <v>103</v>
      </c>
      <c r="C8" s="1">
        <v>75000</v>
      </c>
      <c r="D8" s="1"/>
      <c r="E8" s="395"/>
      <c r="F8" s="395"/>
      <c r="G8" s="1" t="s">
        <v>619</v>
      </c>
      <c r="H8" s="1"/>
      <c r="I8" s="1"/>
    </row>
    <row r="9" spans="1:9" x14ac:dyDescent="0.25">
      <c r="A9" s="1" t="s">
        <v>426</v>
      </c>
      <c r="B9" s="1" t="s">
        <v>107</v>
      </c>
      <c r="C9" s="1">
        <v>991020</v>
      </c>
      <c r="D9" s="1">
        <v>950597</v>
      </c>
      <c r="E9" s="395">
        <v>1102086</v>
      </c>
      <c r="F9" s="395">
        <v>1135610</v>
      </c>
      <c r="G9" s="1"/>
      <c r="H9" s="1"/>
      <c r="I9" s="1"/>
    </row>
    <row r="10" spans="1:9" x14ac:dyDescent="0.25">
      <c r="A10" s="2" t="s">
        <v>427</v>
      </c>
      <c r="B10" s="2" t="s">
        <v>97</v>
      </c>
      <c r="C10" s="2">
        <v>144300</v>
      </c>
      <c r="D10" s="1">
        <v>137400</v>
      </c>
      <c r="E10" s="395">
        <v>190800</v>
      </c>
      <c r="F10" s="395"/>
      <c r="G10" s="1"/>
      <c r="H10" s="1"/>
      <c r="I10" s="1"/>
    </row>
    <row r="11" spans="1:9" x14ac:dyDescent="0.25">
      <c r="A11" s="1" t="s">
        <v>552</v>
      </c>
      <c r="B11" s="1" t="s">
        <v>105</v>
      </c>
      <c r="C11" s="1">
        <v>2768167</v>
      </c>
      <c r="D11" s="1">
        <v>2519166</v>
      </c>
      <c r="E11" s="395">
        <v>3103527</v>
      </c>
      <c r="F11" s="395"/>
      <c r="G11" s="1"/>
      <c r="H11" s="1" t="s">
        <v>560</v>
      </c>
      <c r="I11" s="1"/>
    </row>
    <row r="12" spans="1:9" x14ac:dyDescent="0.25">
      <c r="A12" s="1" t="s">
        <v>428</v>
      </c>
      <c r="B12" s="1" t="s">
        <v>107</v>
      </c>
      <c r="C12" s="1">
        <v>747408</v>
      </c>
      <c r="D12" s="1">
        <v>680174</v>
      </c>
      <c r="E12" s="395">
        <v>837953</v>
      </c>
      <c r="F12" s="395"/>
      <c r="G12" s="1"/>
      <c r="H12" s="1"/>
      <c r="I12" s="1"/>
    </row>
    <row r="13" spans="1:9" x14ac:dyDescent="0.25">
      <c r="A13" s="1" t="s">
        <v>652</v>
      </c>
      <c r="B13" s="1" t="s">
        <v>653</v>
      </c>
      <c r="C13" s="1"/>
      <c r="D13" s="1"/>
      <c r="E13" s="395"/>
      <c r="F13" s="395">
        <v>94000</v>
      </c>
      <c r="G13" s="1"/>
      <c r="H13" s="1"/>
      <c r="I13" s="1"/>
    </row>
    <row r="14" spans="1:9" ht="30" x14ac:dyDescent="0.25">
      <c r="A14" s="1" t="s">
        <v>553</v>
      </c>
      <c r="B14" s="1" t="s">
        <v>108</v>
      </c>
      <c r="C14" s="1">
        <v>96320</v>
      </c>
      <c r="D14" s="1">
        <v>196909</v>
      </c>
      <c r="E14" s="395">
        <v>5000</v>
      </c>
      <c r="F14" s="395"/>
      <c r="G14" s="1" t="s">
        <v>554</v>
      </c>
      <c r="H14" s="1" t="s">
        <v>554</v>
      </c>
      <c r="I14" s="373" t="s">
        <v>615</v>
      </c>
    </row>
    <row r="15" spans="1:9" s="240" customFormat="1" x14ac:dyDescent="0.25">
      <c r="A15" s="3" t="s">
        <v>368</v>
      </c>
      <c r="B15" s="3"/>
      <c r="C15" s="3">
        <f>SUM(C5:C14)</f>
        <v>10262887</v>
      </c>
      <c r="D15" s="3">
        <f>SUM(D5:D14)</f>
        <v>9069935</v>
      </c>
      <c r="E15" s="396">
        <f>SUM(E5:E14)</f>
        <v>10666640</v>
      </c>
      <c r="F15" s="396">
        <f>SUM(F5:F14)</f>
        <v>6597700</v>
      </c>
      <c r="G15" s="3"/>
      <c r="H15" s="3"/>
      <c r="I15" s="3"/>
    </row>
    <row r="16" spans="1:9" x14ac:dyDescent="0.25">
      <c r="G16" s="1"/>
      <c r="H16" s="1"/>
      <c r="I16" s="1"/>
    </row>
    <row r="17" spans="1:9" x14ac:dyDescent="0.25">
      <c r="A17" s="240" t="s">
        <v>440</v>
      </c>
      <c r="G17" s="1"/>
      <c r="H17" s="1"/>
      <c r="I17" s="1"/>
    </row>
    <row r="18" spans="1:9" x14ac:dyDescent="0.25">
      <c r="A18" s="3" t="s">
        <v>0</v>
      </c>
      <c r="B18" s="3" t="s">
        <v>1</v>
      </c>
      <c r="C18" s="3" t="s">
        <v>412</v>
      </c>
      <c r="D18" s="3" t="s">
        <v>346</v>
      </c>
      <c r="E18" s="3" t="s">
        <v>347</v>
      </c>
      <c r="F18" s="3" t="s">
        <v>348</v>
      </c>
      <c r="G18" s="3" t="s">
        <v>541</v>
      </c>
      <c r="H18" s="3" t="s">
        <v>542</v>
      </c>
      <c r="I18" s="3" t="s">
        <v>616</v>
      </c>
    </row>
    <row r="19" spans="1:9" x14ac:dyDescent="0.25">
      <c r="A19" s="1" t="s">
        <v>14</v>
      </c>
      <c r="B19" s="1" t="s">
        <v>15</v>
      </c>
      <c r="C19" s="1"/>
      <c r="D19" s="1"/>
      <c r="E19" s="395">
        <v>1483038</v>
      </c>
      <c r="F19" s="395"/>
      <c r="G19" s="1"/>
      <c r="H19" s="1"/>
      <c r="I19" s="1"/>
    </row>
    <row r="20" spans="1:9" x14ac:dyDescent="0.25">
      <c r="A20" s="1" t="s">
        <v>16</v>
      </c>
      <c r="B20" s="1" t="s">
        <v>17</v>
      </c>
      <c r="C20" s="1">
        <v>321577</v>
      </c>
      <c r="D20" s="1">
        <v>1152896</v>
      </c>
      <c r="E20" s="395">
        <v>542564</v>
      </c>
      <c r="F20" s="395"/>
      <c r="G20" s="1"/>
      <c r="H20" s="1"/>
      <c r="I20" s="1"/>
    </row>
    <row r="21" spans="1:9" x14ac:dyDescent="0.25">
      <c r="A21" s="1" t="s">
        <v>437</v>
      </c>
      <c r="B21" s="1" t="s">
        <v>20</v>
      </c>
      <c r="C21" s="1">
        <v>63672</v>
      </c>
      <c r="D21" s="1">
        <v>204075</v>
      </c>
      <c r="E21" s="395">
        <v>341981</v>
      </c>
      <c r="F21" s="395"/>
      <c r="G21" s="1"/>
      <c r="H21" s="1"/>
      <c r="I21" s="1"/>
    </row>
    <row r="22" spans="1:9" ht="47.25" customHeight="1" x14ac:dyDescent="0.25">
      <c r="A22" s="1" t="s">
        <v>21</v>
      </c>
      <c r="B22" s="1" t="s">
        <v>22</v>
      </c>
      <c r="C22" s="1">
        <v>2255</v>
      </c>
      <c r="D22" s="1">
        <v>9832</v>
      </c>
      <c r="E22" s="395">
        <v>9114</v>
      </c>
      <c r="F22" s="395">
        <v>4094</v>
      </c>
      <c r="G22" s="1" t="s">
        <v>431</v>
      </c>
      <c r="H22" s="1" t="s">
        <v>561</v>
      </c>
      <c r="I22" s="1" t="s">
        <v>591</v>
      </c>
    </row>
    <row r="23" spans="1:9" ht="60" x14ac:dyDescent="0.25">
      <c r="A23" s="1" t="s">
        <v>430</v>
      </c>
      <c r="B23" s="1" t="s">
        <v>24</v>
      </c>
      <c r="C23" s="1">
        <v>294733</v>
      </c>
      <c r="D23" s="1">
        <v>561615</v>
      </c>
      <c r="E23" s="395">
        <v>494378</v>
      </c>
      <c r="F23" s="395">
        <v>135918</v>
      </c>
      <c r="G23" s="373" t="s">
        <v>543</v>
      </c>
      <c r="H23" s="373" t="s">
        <v>562</v>
      </c>
      <c r="I23" s="373" t="s">
        <v>592</v>
      </c>
    </row>
    <row r="24" spans="1:9" x14ac:dyDescent="0.25">
      <c r="A24" s="1" t="s">
        <v>432</v>
      </c>
      <c r="B24" s="1" t="s">
        <v>29</v>
      </c>
      <c r="C24" s="1">
        <v>62918</v>
      </c>
      <c r="D24" s="1">
        <v>96698</v>
      </c>
      <c r="E24" s="395">
        <v>70800</v>
      </c>
      <c r="F24" s="395">
        <v>65393</v>
      </c>
      <c r="G24" s="1" t="s">
        <v>434</v>
      </c>
      <c r="H24" s="1" t="s">
        <v>434</v>
      </c>
      <c r="I24" s="1"/>
    </row>
    <row r="25" spans="1:9" x14ac:dyDescent="0.25">
      <c r="A25" s="1" t="s">
        <v>547</v>
      </c>
      <c r="B25" s="1" t="s">
        <v>32</v>
      </c>
      <c r="C25" s="1">
        <v>1206618</v>
      </c>
      <c r="D25" s="1">
        <v>2640091</v>
      </c>
      <c r="E25" s="395">
        <v>1623093</v>
      </c>
      <c r="F25" s="395">
        <v>1023912</v>
      </c>
      <c r="G25" s="1"/>
      <c r="H25" s="1" t="s">
        <v>563</v>
      </c>
      <c r="I25" s="1"/>
    </row>
    <row r="26" spans="1:9" ht="45" x14ac:dyDescent="0.25">
      <c r="A26" s="1" t="s">
        <v>34</v>
      </c>
      <c r="B26" s="1" t="s">
        <v>35</v>
      </c>
      <c r="C26" s="1">
        <v>912264</v>
      </c>
      <c r="D26" s="1">
        <v>974800</v>
      </c>
      <c r="E26" s="395">
        <v>20000</v>
      </c>
      <c r="F26" s="395">
        <v>1969393</v>
      </c>
      <c r="G26" s="1"/>
      <c r="H26" s="373" t="s">
        <v>564</v>
      </c>
      <c r="I26" s="1"/>
    </row>
    <row r="27" spans="1:9" ht="65.25" customHeight="1" x14ac:dyDescent="0.25">
      <c r="A27" s="1" t="s">
        <v>433</v>
      </c>
      <c r="B27" s="1" t="s">
        <v>36</v>
      </c>
      <c r="C27" s="1">
        <v>600000</v>
      </c>
      <c r="D27" s="1">
        <v>600000</v>
      </c>
      <c r="E27" s="395">
        <v>650000</v>
      </c>
      <c r="F27" s="395">
        <v>450000</v>
      </c>
      <c r="G27" s="1" t="s">
        <v>435</v>
      </c>
      <c r="H27" s="1" t="s">
        <v>435</v>
      </c>
      <c r="I27" s="1"/>
    </row>
    <row r="28" spans="1:9" ht="75" x14ac:dyDescent="0.25">
      <c r="A28" s="1" t="s">
        <v>126</v>
      </c>
      <c r="B28" s="1" t="s">
        <v>37</v>
      </c>
      <c r="C28" s="1">
        <v>2620793</v>
      </c>
      <c r="D28" s="1">
        <v>1380072</v>
      </c>
      <c r="E28" s="395">
        <v>1123875</v>
      </c>
      <c r="F28" s="395">
        <v>1224663</v>
      </c>
      <c r="G28" s="373" t="s">
        <v>544</v>
      </c>
      <c r="H28" s="373" t="s">
        <v>565</v>
      </c>
      <c r="I28" s="373" t="s">
        <v>593</v>
      </c>
    </row>
    <row r="29" spans="1:9" x14ac:dyDescent="0.25">
      <c r="A29" s="1" t="s">
        <v>39</v>
      </c>
      <c r="B29" s="1" t="s">
        <v>40</v>
      </c>
      <c r="C29" s="1"/>
      <c r="D29" s="1">
        <v>3650</v>
      </c>
      <c r="E29" s="395"/>
      <c r="F29" s="395"/>
      <c r="G29" s="373"/>
      <c r="H29" s="1" t="s">
        <v>566</v>
      </c>
      <c r="I29" s="1"/>
    </row>
    <row r="30" spans="1:9" x14ac:dyDescent="0.25">
      <c r="A30" s="1" t="s">
        <v>436</v>
      </c>
      <c r="B30" s="1" t="s">
        <v>43</v>
      </c>
      <c r="C30" s="1">
        <v>1272463</v>
      </c>
      <c r="D30" s="1">
        <v>1484086</v>
      </c>
      <c r="E30" s="395">
        <v>902968</v>
      </c>
      <c r="F30" s="395">
        <v>1095251</v>
      </c>
      <c r="G30" s="1"/>
      <c r="H30" s="1"/>
      <c r="I30" s="1"/>
    </row>
    <row r="31" spans="1:9" x14ac:dyDescent="0.25">
      <c r="A31" s="1" t="s">
        <v>162</v>
      </c>
      <c r="B31" s="1" t="s">
        <v>161</v>
      </c>
      <c r="C31" s="1"/>
      <c r="D31" s="1"/>
      <c r="E31" s="395"/>
      <c r="F31" s="395">
        <v>118368</v>
      </c>
      <c r="G31" s="1"/>
      <c r="H31" s="1"/>
      <c r="I31" s="1"/>
    </row>
    <row r="32" spans="1:9" x14ac:dyDescent="0.25">
      <c r="A32" s="1" t="s">
        <v>550</v>
      </c>
      <c r="B32" s="1" t="s">
        <v>57</v>
      </c>
      <c r="C32" s="1">
        <v>600000</v>
      </c>
      <c r="D32" s="1"/>
      <c r="E32" s="395"/>
      <c r="F32" s="395"/>
      <c r="G32" s="1" t="s">
        <v>551</v>
      </c>
      <c r="H32" s="1"/>
      <c r="I32" s="1"/>
    </row>
    <row r="33" spans="1:9" x14ac:dyDescent="0.25">
      <c r="A33" s="1" t="s">
        <v>60</v>
      </c>
      <c r="B33" s="1" t="s">
        <v>61</v>
      </c>
      <c r="C33" s="1">
        <v>316000</v>
      </c>
      <c r="D33" s="1">
        <v>53653</v>
      </c>
      <c r="E33" s="395">
        <v>71331</v>
      </c>
      <c r="F33" s="395"/>
      <c r="G33" s="1" t="s">
        <v>439</v>
      </c>
      <c r="H33" s="1"/>
      <c r="I33" s="1" t="s">
        <v>617</v>
      </c>
    </row>
    <row r="34" spans="1:9" x14ac:dyDescent="0.25">
      <c r="A34" s="1" t="s">
        <v>438</v>
      </c>
      <c r="B34" s="1" t="s">
        <v>65</v>
      </c>
      <c r="C34" s="1">
        <v>85320</v>
      </c>
      <c r="D34" s="1">
        <v>14487</v>
      </c>
      <c r="E34" s="395">
        <v>19259</v>
      </c>
      <c r="F34" s="395"/>
      <c r="G34" s="1"/>
      <c r="H34" s="1"/>
      <c r="I34" s="1"/>
    </row>
    <row r="35" spans="1:9" s="240" customFormat="1" x14ac:dyDescent="0.25">
      <c r="A35" s="3" t="s">
        <v>368</v>
      </c>
      <c r="B35" s="3"/>
      <c r="C35" s="3">
        <f>SUM(C20:C34)</f>
        <v>8358613</v>
      </c>
      <c r="D35" s="3">
        <f>SUM(D20:D34)</f>
        <v>9175955</v>
      </c>
      <c r="E35" s="396">
        <f>SUM(E19:E34)</f>
        <v>7352401</v>
      </c>
      <c r="F35" s="396">
        <f>SUM(F19:F34)</f>
        <v>6086992</v>
      </c>
      <c r="G35" s="3"/>
      <c r="H35" s="3"/>
      <c r="I35" s="3"/>
    </row>
  </sheetData>
  <mergeCells count="1">
    <mergeCell ref="A1:C1"/>
  </mergeCells>
  <pageMargins left="0.7" right="0.7" top="0.75" bottom="0.75" header="0.3" footer="0.3"/>
  <pageSetup paperSize="9" scale="71" fitToHeight="0" orientation="landscape" r:id="rId1"/>
  <headerFooter>
    <oddHeader>&amp;R20.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Ruler="0" zoomScaleNormal="100" workbookViewId="0">
      <selection activeCell="G10" sqref="G10"/>
    </sheetView>
  </sheetViews>
  <sheetFormatPr defaultRowHeight="15" x14ac:dyDescent="0.25"/>
  <cols>
    <col min="1" max="1" width="27.85546875" customWidth="1"/>
    <col min="2" max="2" width="22.28515625" bestFit="1" customWidth="1"/>
    <col min="3" max="3" width="16.28515625" customWidth="1"/>
    <col min="4" max="4" width="17.7109375" customWidth="1"/>
    <col min="5" max="6" width="17.28515625" customWidth="1"/>
    <col min="7" max="7" width="20.85546875" bestFit="1" customWidth="1"/>
    <col min="8" max="8" width="9.85546875" customWidth="1"/>
  </cols>
  <sheetData>
    <row r="1" spans="1:8" ht="15.75" x14ac:dyDescent="0.25">
      <c r="A1" s="723" t="s">
        <v>595</v>
      </c>
      <c r="B1" s="723"/>
      <c r="C1" s="723"/>
      <c r="D1" s="723"/>
      <c r="E1" s="723"/>
      <c r="F1" s="723"/>
      <c r="G1" s="721" t="s">
        <v>663</v>
      </c>
      <c r="H1" s="721"/>
    </row>
    <row r="2" spans="1:8" ht="15.75" x14ac:dyDescent="0.25">
      <c r="A2" s="496"/>
      <c r="B2" s="496"/>
      <c r="C2" s="496"/>
      <c r="D2" s="496"/>
      <c r="E2" s="496"/>
      <c r="F2" s="496"/>
      <c r="G2" s="495"/>
      <c r="H2" s="495"/>
    </row>
    <row r="3" spans="1:8" ht="15.75" thickBot="1" x14ac:dyDescent="0.3">
      <c r="H3" t="s">
        <v>495</v>
      </c>
    </row>
    <row r="4" spans="1:8" ht="39" thickBot="1" x14ac:dyDescent="0.3">
      <c r="A4" s="318"/>
      <c r="B4" s="306" t="s">
        <v>249</v>
      </c>
      <c r="C4" s="307" t="s">
        <v>151</v>
      </c>
      <c r="D4" s="307" t="s">
        <v>156</v>
      </c>
      <c r="E4" s="307" t="s">
        <v>491</v>
      </c>
      <c r="F4" s="307" t="s">
        <v>490</v>
      </c>
      <c r="G4" s="307" t="s">
        <v>575</v>
      </c>
      <c r="H4" s="308" t="s">
        <v>368</v>
      </c>
    </row>
    <row r="5" spans="1:8" x14ac:dyDescent="0.25">
      <c r="A5" s="314" t="s">
        <v>596</v>
      </c>
      <c r="B5" s="1">
        <v>18</v>
      </c>
      <c r="C5" s="1">
        <v>10</v>
      </c>
      <c r="D5" s="1">
        <v>22</v>
      </c>
      <c r="E5" s="1">
        <v>1</v>
      </c>
      <c r="F5" s="1">
        <v>7</v>
      </c>
      <c r="G5" s="1">
        <v>18</v>
      </c>
      <c r="H5" s="314">
        <f t="shared" ref="H5:H6" si="0">SUM(B5:G5)</f>
        <v>76</v>
      </c>
    </row>
    <row r="6" spans="1:8" x14ac:dyDescent="0.25">
      <c r="A6" s="1" t="s">
        <v>725</v>
      </c>
      <c r="B6" s="1">
        <v>25</v>
      </c>
      <c r="C6" s="1">
        <v>0</v>
      </c>
      <c r="D6" s="1">
        <v>0</v>
      </c>
      <c r="E6" s="1">
        <v>0</v>
      </c>
      <c r="F6" s="1">
        <v>0</v>
      </c>
      <c r="G6" s="1"/>
      <c r="H6" s="314">
        <f t="shared" si="0"/>
        <v>25</v>
      </c>
    </row>
    <row r="7" spans="1:8" x14ac:dyDescent="0.25">
      <c r="A7" s="1" t="s">
        <v>726</v>
      </c>
      <c r="B7" s="3">
        <f>+B5+B6</f>
        <v>43</v>
      </c>
      <c r="C7" s="3">
        <f>+C5+C6</f>
        <v>10</v>
      </c>
      <c r="D7" s="3">
        <f t="shared" ref="D7:G7" si="1">+D5+D6</f>
        <v>22</v>
      </c>
      <c r="E7" s="3">
        <f t="shared" si="1"/>
        <v>1</v>
      </c>
      <c r="F7" s="3">
        <f t="shared" si="1"/>
        <v>7</v>
      </c>
      <c r="G7" s="3">
        <f t="shared" si="1"/>
        <v>18</v>
      </c>
      <c r="H7" s="314">
        <f>SUM(B7:G7)</f>
        <v>101</v>
      </c>
    </row>
    <row r="8" spans="1:8" x14ac:dyDescent="0.25">
      <c r="A8" s="3" t="s">
        <v>727</v>
      </c>
    </row>
    <row r="9" spans="1:8" x14ac:dyDescent="0.25">
      <c r="A9" s="436"/>
      <c r="B9" t="s">
        <v>730</v>
      </c>
      <c r="C9" t="s">
        <v>728</v>
      </c>
      <c r="D9" t="s">
        <v>729</v>
      </c>
      <c r="E9" t="s">
        <v>729</v>
      </c>
      <c r="G9" t="s">
        <v>734</v>
      </c>
    </row>
    <row r="10" spans="1:8" x14ac:dyDescent="0.25">
      <c r="A10" s="436"/>
      <c r="B10" t="s">
        <v>731</v>
      </c>
    </row>
    <row r="11" spans="1:8" x14ac:dyDescent="0.25">
      <c r="A11" s="436"/>
      <c r="B11" t="s">
        <v>732</v>
      </c>
    </row>
    <row r="12" spans="1:8" x14ac:dyDescent="0.25">
      <c r="A12" s="436"/>
      <c r="B12" t="s">
        <v>733</v>
      </c>
    </row>
    <row r="13" spans="1:8" x14ac:dyDescent="0.25">
      <c r="A13" s="436"/>
    </row>
    <row r="14" spans="1:8" ht="15.75" thickBot="1" x14ac:dyDescent="0.3">
      <c r="H14" t="s">
        <v>495</v>
      </c>
    </row>
    <row r="15" spans="1:8" ht="39" thickBot="1" x14ac:dyDescent="0.3">
      <c r="A15" s="318"/>
      <c r="B15" s="306" t="s">
        <v>249</v>
      </c>
      <c r="C15" s="307" t="s">
        <v>151</v>
      </c>
      <c r="D15" s="307" t="s">
        <v>156</v>
      </c>
      <c r="E15" s="307" t="s">
        <v>491</v>
      </c>
      <c r="F15" s="307" t="s">
        <v>490</v>
      </c>
      <c r="G15" s="307" t="s">
        <v>575</v>
      </c>
      <c r="H15" s="308" t="s">
        <v>368</v>
      </c>
    </row>
    <row r="16" spans="1:8" x14ac:dyDescent="0.25">
      <c r="A16" s="314" t="s">
        <v>596</v>
      </c>
      <c r="B16" s="1">
        <v>19</v>
      </c>
      <c r="C16" s="1">
        <v>11</v>
      </c>
      <c r="D16" s="1">
        <v>21</v>
      </c>
      <c r="E16" s="1">
        <v>1</v>
      </c>
      <c r="F16" s="1">
        <v>8</v>
      </c>
      <c r="G16" s="1">
        <v>19</v>
      </c>
      <c r="H16" s="314">
        <f t="shared" ref="H16:H17" si="2">SUM(B16:G16)</f>
        <v>79</v>
      </c>
    </row>
    <row r="17" spans="1:8" x14ac:dyDescent="0.25">
      <c r="A17" s="1" t="s">
        <v>496</v>
      </c>
      <c r="B17" s="1">
        <v>21</v>
      </c>
      <c r="C17" s="1">
        <v>0</v>
      </c>
      <c r="D17" s="1">
        <v>1</v>
      </c>
      <c r="E17" s="1">
        <v>2</v>
      </c>
      <c r="F17" s="1">
        <v>2</v>
      </c>
      <c r="G17" s="1"/>
      <c r="H17" s="314">
        <f t="shared" si="2"/>
        <v>26</v>
      </c>
    </row>
    <row r="18" spans="1:8" x14ac:dyDescent="0.25">
      <c r="A18" s="1" t="s">
        <v>497</v>
      </c>
      <c r="B18" s="3">
        <f>+B16+B17</f>
        <v>40</v>
      </c>
      <c r="C18" s="3">
        <f>+C16+C17</f>
        <v>11</v>
      </c>
      <c r="D18" s="3">
        <f t="shared" ref="D18:G18" si="3">+D16+D17</f>
        <v>22</v>
      </c>
      <c r="E18" s="3">
        <f t="shared" si="3"/>
        <v>3</v>
      </c>
      <c r="F18" s="3">
        <f t="shared" si="3"/>
        <v>10</v>
      </c>
      <c r="G18" s="3">
        <f t="shared" si="3"/>
        <v>19</v>
      </c>
      <c r="H18" s="314">
        <f>SUM(B18:G18)</f>
        <v>105</v>
      </c>
    </row>
    <row r="19" spans="1:8" x14ac:dyDescent="0.25">
      <c r="A19" s="3" t="s">
        <v>498</v>
      </c>
    </row>
    <row r="20" spans="1:8" x14ac:dyDescent="0.25">
      <c r="A20" s="436"/>
    </row>
    <row r="21" spans="1:8" x14ac:dyDescent="0.25">
      <c r="B21" t="s">
        <v>609</v>
      </c>
      <c r="C21" t="s">
        <v>610</v>
      </c>
      <c r="E21" t="s">
        <v>611</v>
      </c>
      <c r="G21" t="s">
        <v>612</v>
      </c>
    </row>
    <row r="22" spans="1:8" x14ac:dyDescent="0.25">
      <c r="B22" s="315" t="s">
        <v>613</v>
      </c>
      <c r="C22" s="315"/>
      <c r="D22" s="315"/>
      <c r="E22" s="316"/>
      <c r="F22" s="315"/>
      <c r="G22" s="315"/>
    </row>
    <row r="23" spans="1:8" x14ac:dyDescent="0.25">
      <c r="A23" s="317"/>
      <c r="B23" t="s">
        <v>614</v>
      </c>
    </row>
    <row r="24" spans="1:8" ht="15.75" thickBot="1" x14ac:dyDescent="0.3">
      <c r="A24" s="436"/>
    </row>
    <row r="25" spans="1:8" ht="15.75" thickBot="1" x14ac:dyDescent="0.3">
      <c r="B25" s="309"/>
      <c r="C25" s="309"/>
      <c r="D25" s="309"/>
      <c r="E25" s="309"/>
      <c r="F25" s="309"/>
      <c r="G25" s="309"/>
      <c r="H25" s="310"/>
    </row>
    <row r="26" spans="1:8" x14ac:dyDescent="0.25">
      <c r="A26" s="312" t="s">
        <v>574</v>
      </c>
      <c r="B26" s="1">
        <v>18</v>
      </c>
      <c r="C26" s="1">
        <v>10</v>
      </c>
      <c r="D26" s="1">
        <v>18</v>
      </c>
      <c r="E26" s="1">
        <v>1</v>
      </c>
      <c r="F26" s="1">
        <v>6</v>
      </c>
      <c r="G26" s="1">
        <v>19</v>
      </c>
      <c r="H26" s="314">
        <f t="shared" ref="H26:H28" si="4">SUM(B26:G26)</f>
        <v>72</v>
      </c>
    </row>
    <row r="27" spans="1:8" x14ac:dyDescent="0.25">
      <c r="A27" s="311" t="s">
        <v>496</v>
      </c>
      <c r="B27" s="1">
        <v>25</v>
      </c>
      <c r="C27" s="1">
        <v>0</v>
      </c>
      <c r="D27" s="1">
        <v>1</v>
      </c>
      <c r="E27" s="1">
        <v>2</v>
      </c>
      <c r="F27" s="1">
        <v>4</v>
      </c>
      <c r="G27" s="1">
        <v>0</v>
      </c>
      <c r="H27" s="314">
        <f t="shared" si="4"/>
        <v>32</v>
      </c>
    </row>
    <row r="28" spans="1:8" x14ac:dyDescent="0.25">
      <c r="A28" s="311" t="s">
        <v>497</v>
      </c>
      <c r="B28" s="3">
        <f>SUM(B26:B27)</f>
        <v>43</v>
      </c>
      <c r="C28" s="3">
        <f t="shared" ref="C28:G28" si="5">SUM(C26:C27)</f>
        <v>10</v>
      </c>
      <c r="D28" s="3">
        <f t="shared" si="5"/>
        <v>19</v>
      </c>
      <c r="E28" s="3">
        <f t="shared" si="5"/>
        <v>3</v>
      </c>
      <c r="F28" s="3">
        <f t="shared" si="5"/>
        <v>10</v>
      </c>
      <c r="G28" s="3">
        <f t="shared" si="5"/>
        <v>19</v>
      </c>
      <c r="H28" s="314">
        <f t="shared" si="4"/>
        <v>104</v>
      </c>
    </row>
    <row r="29" spans="1:8" ht="15.75" thickBot="1" x14ac:dyDescent="0.3">
      <c r="A29" s="313" t="s">
        <v>498</v>
      </c>
    </row>
    <row r="30" spans="1:8" x14ac:dyDescent="0.25">
      <c r="B30" t="s">
        <v>609</v>
      </c>
      <c r="C30" t="s">
        <v>610</v>
      </c>
      <c r="E30" t="s">
        <v>611</v>
      </c>
      <c r="G30" t="s">
        <v>612</v>
      </c>
    </row>
    <row r="31" spans="1:8" x14ac:dyDescent="0.25">
      <c r="B31" s="315" t="s">
        <v>613</v>
      </c>
      <c r="C31" s="315"/>
      <c r="D31" s="315"/>
      <c r="E31" s="316"/>
      <c r="F31" s="315"/>
      <c r="G31" s="315"/>
      <c r="H31" s="315"/>
    </row>
    <row r="32" spans="1:8" x14ac:dyDescent="0.25">
      <c r="A32" s="317"/>
      <c r="B32" t="s">
        <v>733</v>
      </c>
    </row>
  </sheetData>
  <mergeCells count="2">
    <mergeCell ref="G1:H1"/>
    <mergeCell ref="A1:F1"/>
  </mergeCells>
  <pageMargins left="0.27559055118110237" right="0.27559055118110237" top="0.27559055118110237" bottom="0.27559055118110237" header="0.51181102362204722" footer="0.51181102362204722"/>
  <pageSetup paperSize="9" scale="95" orientation="landscape" r:id="rId1"/>
  <headerFooter>
    <oddHeader>&amp;R21.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Ruler="0" zoomScaleNormal="100" workbookViewId="0">
      <selection activeCell="A2" sqref="A2"/>
    </sheetView>
  </sheetViews>
  <sheetFormatPr defaultRowHeight="15" x14ac:dyDescent="0.25"/>
  <cols>
    <col min="1" max="1" width="54.7109375" customWidth="1"/>
    <col min="3" max="3" width="9.5703125" bestFit="1" customWidth="1"/>
    <col min="7" max="7" width="11.28515625" bestFit="1" customWidth="1"/>
    <col min="9" max="9" width="11" bestFit="1" customWidth="1"/>
  </cols>
  <sheetData>
    <row r="1" spans="1:10" x14ac:dyDescent="0.25">
      <c r="C1" s="724" t="s">
        <v>663</v>
      </c>
      <c r="D1" s="724"/>
      <c r="E1" s="724"/>
    </row>
    <row r="2" spans="1:10" ht="15.75" x14ac:dyDescent="0.25">
      <c r="A2" s="319" t="s">
        <v>523</v>
      </c>
    </row>
    <row r="3" spans="1:10" ht="15.75" x14ac:dyDescent="0.25">
      <c r="A3" s="319"/>
    </row>
    <row r="4" spans="1:10" ht="15.75" x14ac:dyDescent="0.25">
      <c r="A4" s="319"/>
    </row>
    <row r="5" spans="1:10" x14ac:dyDescent="0.25">
      <c r="A5" s="397"/>
      <c r="B5" s="397"/>
      <c r="C5" s="397"/>
      <c r="D5" s="397"/>
      <c r="E5" s="351" t="s">
        <v>178</v>
      </c>
    </row>
    <row r="6" spans="1:10" x14ac:dyDescent="0.25">
      <c r="A6" s="320" t="s">
        <v>0</v>
      </c>
      <c r="B6" s="321" t="s">
        <v>717</v>
      </c>
      <c r="C6" s="320">
        <v>2020</v>
      </c>
      <c r="D6" s="320">
        <v>2021</v>
      </c>
      <c r="E6" s="320">
        <v>2022</v>
      </c>
    </row>
    <row r="7" spans="1:10" x14ac:dyDescent="0.25">
      <c r="A7" s="322" t="s">
        <v>516</v>
      </c>
      <c r="B7" s="323" t="s">
        <v>499</v>
      </c>
      <c r="C7" s="401">
        <f>+Összesítő!E93</f>
        <v>438294930</v>
      </c>
      <c r="D7" s="324">
        <f>C7*1.02</f>
        <v>447060828.60000002</v>
      </c>
      <c r="E7" s="324">
        <f>D7*1.02</f>
        <v>456002045.17200005</v>
      </c>
      <c r="G7" s="34"/>
    </row>
    <row r="8" spans="1:10" x14ac:dyDescent="0.25">
      <c r="A8" s="325" t="s">
        <v>413</v>
      </c>
      <c r="B8" s="326" t="s">
        <v>500</v>
      </c>
      <c r="C8" s="401">
        <f>+Összesítő!E106</f>
        <v>45820275</v>
      </c>
      <c r="D8" s="324">
        <f t="shared" ref="D8:D12" si="0">C8*1.02</f>
        <v>46736680.5</v>
      </c>
      <c r="E8" s="324">
        <f t="shared" ref="E8:E12" si="1">D8*1.02</f>
        <v>47671414.109999999</v>
      </c>
      <c r="G8" s="34"/>
    </row>
    <row r="9" spans="1:10" x14ac:dyDescent="0.25">
      <c r="A9" s="322" t="s">
        <v>287</v>
      </c>
      <c r="B9" s="326" t="s">
        <v>501</v>
      </c>
      <c r="C9" s="401">
        <f>+Összesítő!E118</f>
        <v>141441711</v>
      </c>
      <c r="D9" s="324">
        <f t="shared" si="0"/>
        <v>144270545.22</v>
      </c>
      <c r="E9" s="324">
        <f t="shared" si="1"/>
        <v>147155956.12439999</v>
      </c>
      <c r="G9" s="34"/>
    </row>
    <row r="10" spans="1:10" x14ac:dyDescent="0.25">
      <c r="A10" s="322" t="s">
        <v>517</v>
      </c>
      <c r="B10" s="326" t="s">
        <v>502</v>
      </c>
      <c r="C10" s="401">
        <f>+Összesítő!E128+Összesítő!E124+Összesítő!E97</f>
        <v>48990000</v>
      </c>
      <c r="D10" s="324">
        <f t="shared" si="0"/>
        <v>49969800</v>
      </c>
      <c r="E10" s="324">
        <f t="shared" si="1"/>
        <v>50969196</v>
      </c>
      <c r="G10" s="34"/>
    </row>
    <row r="11" spans="1:10" x14ac:dyDescent="0.25">
      <c r="A11" s="325" t="s">
        <v>518</v>
      </c>
      <c r="B11" s="326" t="s">
        <v>503</v>
      </c>
      <c r="C11" s="401">
        <f>+Összesítő!E131+Összesítő!E133</f>
        <v>243885655</v>
      </c>
      <c r="D11" s="324">
        <f t="shared" si="0"/>
        <v>248763368.09999999</v>
      </c>
      <c r="E11" s="324">
        <f t="shared" si="1"/>
        <v>253738635.46200001</v>
      </c>
      <c r="G11" s="34"/>
      <c r="H11" s="42"/>
      <c r="J11" s="42"/>
    </row>
    <row r="12" spans="1:10" x14ac:dyDescent="0.25">
      <c r="A12" s="325" t="s">
        <v>640</v>
      </c>
      <c r="B12" s="323" t="s">
        <v>504</v>
      </c>
      <c r="C12" s="401">
        <f>+Összesítő!E132</f>
        <v>9294440</v>
      </c>
      <c r="D12" s="324">
        <f t="shared" si="0"/>
        <v>9480328.8000000007</v>
      </c>
      <c r="E12" s="324">
        <f t="shared" si="1"/>
        <v>9669935.3760000002</v>
      </c>
      <c r="G12" s="34"/>
      <c r="H12" s="42"/>
      <c r="J12" s="42"/>
    </row>
    <row r="13" spans="1:10" x14ac:dyDescent="0.25">
      <c r="A13" s="327" t="s">
        <v>150</v>
      </c>
      <c r="B13" s="326" t="s">
        <v>505</v>
      </c>
      <c r="C13" s="328">
        <f>SUM(C7:C12)</f>
        <v>927727011</v>
      </c>
      <c r="D13" s="328">
        <f>SUM(D7:D12)</f>
        <v>946281551.22000003</v>
      </c>
      <c r="E13" s="328">
        <f>SUM(E7:E12)</f>
        <v>965207182.24440014</v>
      </c>
      <c r="G13" s="34"/>
    </row>
    <row r="14" spans="1:10" x14ac:dyDescent="0.25">
      <c r="A14" s="325"/>
      <c r="B14" s="326" t="s">
        <v>506</v>
      </c>
      <c r="C14" s="324"/>
      <c r="D14" s="324"/>
      <c r="E14" s="324"/>
      <c r="G14" s="34"/>
    </row>
    <row r="15" spans="1:10" x14ac:dyDescent="0.25">
      <c r="A15" s="325" t="s">
        <v>519</v>
      </c>
      <c r="B15" s="326" t="s">
        <v>507</v>
      </c>
      <c r="C15" s="401">
        <f>+Összesítő!E17</f>
        <v>303984737</v>
      </c>
      <c r="D15" s="324">
        <f t="shared" ref="D15:E22" si="2">+C15*1.02</f>
        <v>310064431.74000001</v>
      </c>
      <c r="E15" s="324">
        <f>+D15*1.02</f>
        <v>316265720.37480003</v>
      </c>
      <c r="G15" s="34"/>
    </row>
    <row r="16" spans="1:10" x14ac:dyDescent="0.25">
      <c r="A16" s="322" t="s">
        <v>313</v>
      </c>
      <c r="B16" s="326" t="s">
        <v>508</v>
      </c>
      <c r="C16" s="401">
        <f>+Összesítő!E19</f>
        <v>50989438</v>
      </c>
      <c r="D16" s="324">
        <f t="shared" si="2"/>
        <v>52009226.759999998</v>
      </c>
      <c r="E16" s="324">
        <f t="shared" si="2"/>
        <v>53049411.295199998</v>
      </c>
      <c r="G16" s="34"/>
    </row>
    <row r="17" spans="1:9" x14ac:dyDescent="0.25">
      <c r="A17" s="325" t="s">
        <v>314</v>
      </c>
      <c r="B17" s="323" t="s">
        <v>509</v>
      </c>
      <c r="C17" s="401">
        <f>+Összesítő!E40</f>
        <v>275696191</v>
      </c>
      <c r="D17" s="324">
        <f t="shared" si="2"/>
        <v>281210114.81999999</v>
      </c>
      <c r="E17" s="324">
        <f t="shared" si="2"/>
        <v>286834317.1164</v>
      </c>
      <c r="G17" s="34"/>
    </row>
    <row r="18" spans="1:9" x14ac:dyDescent="0.25">
      <c r="A18" s="325" t="s">
        <v>451</v>
      </c>
      <c r="B18" s="326" t="s">
        <v>510</v>
      </c>
      <c r="C18" s="401">
        <f>+Összesítő!E45</f>
        <v>4141708</v>
      </c>
      <c r="D18" s="324">
        <f t="shared" si="2"/>
        <v>4224542.16</v>
      </c>
      <c r="E18" s="324">
        <f t="shared" si="2"/>
        <v>4309033.0032000002</v>
      </c>
      <c r="G18" s="34"/>
    </row>
    <row r="19" spans="1:9" x14ac:dyDescent="0.25">
      <c r="A19" s="325" t="s">
        <v>520</v>
      </c>
      <c r="B19" s="326" t="s">
        <v>511</v>
      </c>
      <c r="C19" s="402">
        <f>+Összesítő!E53-5000000</f>
        <v>23106262</v>
      </c>
      <c r="D19" s="324">
        <f t="shared" si="2"/>
        <v>23568387.240000002</v>
      </c>
      <c r="E19" s="324">
        <f t="shared" si="2"/>
        <v>24039754.984800003</v>
      </c>
      <c r="G19" s="34"/>
    </row>
    <row r="20" spans="1:9" x14ac:dyDescent="0.25">
      <c r="A20" s="325" t="s">
        <v>521</v>
      </c>
      <c r="B20" s="326" t="s">
        <v>512</v>
      </c>
      <c r="C20" s="402">
        <f>+Összesítő!E62+Összesítő!E67+Összesítő!E72</f>
        <v>40196441</v>
      </c>
      <c r="D20" s="324">
        <f t="shared" si="2"/>
        <v>41000369.82</v>
      </c>
      <c r="E20" s="324">
        <f t="shared" si="2"/>
        <v>41820377.216399997</v>
      </c>
      <c r="G20" s="34"/>
    </row>
    <row r="21" spans="1:9" x14ac:dyDescent="0.25">
      <c r="A21" s="325" t="s">
        <v>54</v>
      </c>
      <c r="B21" s="326" t="s">
        <v>513</v>
      </c>
      <c r="C21" s="403">
        <v>5000000</v>
      </c>
      <c r="D21" s="324">
        <f t="shared" si="2"/>
        <v>5100000</v>
      </c>
      <c r="E21" s="324">
        <f t="shared" si="2"/>
        <v>5202000</v>
      </c>
      <c r="G21" s="34"/>
    </row>
    <row r="22" spans="1:9" x14ac:dyDescent="0.25">
      <c r="A22" s="325" t="s">
        <v>326</v>
      </c>
      <c r="B22" s="422">
        <v>16</v>
      </c>
      <c r="C22" s="403">
        <f>+Összesítő!E82</f>
        <v>224612234</v>
      </c>
      <c r="D22" s="324">
        <f t="shared" si="2"/>
        <v>229104478.68000001</v>
      </c>
      <c r="E22" s="324">
        <f t="shared" si="2"/>
        <v>233686568.2536</v>
      </c>
      <c r="G22" s="34"/>
      <c r="H22" s="42"/>
      <c r="I22" s="42"/>
    </row>
    <row r="23" spans="1:9" x14ac:dyDescent="0.25">
      <c r="A23" s="329" t="s">
        <v>522</v>
      </c>
      <c r="B23" s="330" t="s">
        <v>641</v>
      </c>
      <c r="C23" s="331">
        <f>SUM(C15:C22)</f>
        <v>927727011</v>
      </c>
      <c r="D23" s="331">
        <f>SUM(D15:D22)</f>
        <v>946281551.22000003</v>
      </c>
      <c r="E23" s="331">
        <f>SUM(E15:E22)</f>
        <v>965207182.24440014</v>
      </c>
      <c r="G23" s="34"/>
      <c r="I23" s="34"/>
    </row>
    <row r="24" spans="1:9" x14ac:dyDescent="0.25">
      <c r="A24" s="398"/>
      <c r="B24" s="399"/>
      <c r="C24" s="400"/>
      <c r="D24" s="400"/>
      <c r="E24" s="400"/>
      <c r="G24" s="34"/>
      <c r="I24" s="34"/>
    </row>
    <row r="25" spans="1:9" x14ac:dyDescent="0.25">
      <c r="A25" s="327" t="s">
        <v>524</v>
      </c>
      <c r="B25" s="332" t="s">
        <v>514</v>
      </c>
      <c r="C25" s="333">
        <f t="shared" ref="C25:D25" si="3">C13</f>
        <v>927727011</v>
      </c>
      <c r="D25" s="333">
        <f t="shared" si="3"/>
        <v>946281551.22000003</v>
      </c>
      <c r="E25" s="333">
        <f>E13</f>
        <v>965207182.24440014</v>
      </c>
      <c r="H25" s="42"/>
    </row>
    <row r="26" spans="1:9" x14ac:dyDescent="0.25">
      <c r="A26" s="327" t="s">
        <v>525</v>
      </c>
      <c r="B26" s="332" t="s">
        <v>515</v>
      </c>
      <c r="C26" s="333">
        <f>C23</f>
        <v>927727011</v>
      </c>
      <c r="D26" s="333">
        <f>D23</f>
        <v>946281551.22000003</v>
      </c>
      <c r="E26" s="333">
        <f>E23</f>
        <v>965207182.24440014</v>
      </c>
    </row>
  </sheetData>
  <mergeCells count="1">
    <mergeCell ref="C1:E1"/>
  </mergeCells>
  <pageMargins left="0.27559055118110237" right="0.27559055118110237" top="0.27559055118110237" bottom="0.27559055118110237" header="0.51181102362204722" footer="0.51181102362204722"/>
  <pageSetup paperSize="9" orientation="landscape" r:id="rId1"/>
  <headerFooter>
    <oddHeader>&amp;R22.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7"/>
  <sheetViews>
    <sheetView topLeftCell="A4" workbookViewId="0">
      <selection activeCell="A17" sqref="A17:J17"/>
    </sheetView>
  </sheetViews>
  <sheetFormatPr defaultRowHeight="15" x14ac:dyDescent="0.25"/>
  <cols>
    <col min="6" max="6" width="1" customWidth="1"/>
    <col min="7" max="7" width="0.7109375" customWidth="1"/>
    <col min="8" max="8" width="1.28515625" customWidth="1"/>
    <col min="9" max="9" width="9.140625" customWidth="1"/>
    <col min="10" max="10" width="9.85546875" bestFit="1" customWidth="1"/>
    <col min="15" max="15" width="9.85546875" bestFit="1" customWidth="1"/>
    <col min="17" max="17" width="9.85546875" bestFit="1" customWidth="1"/>
  </cols>
  <sheetData>
    <row r="2" spans="1:10" ht="15.75" x14ac:dyDescent="0.25">
      <c r="A2" s="776" t="s">
        <v>752</v>
      </c>
      <c r="B2" s="776"/>
      <c r="C2" s="776"/>
      <c r="D2" s="776"/>
      <c r="E2" s="776"/>
      <c r="F2" s="776"/>
      <c r="G2" s="776"/>
      <c r="H2" s="776"/>
      <c r="I2" s="776"/>
      <c r="J2" s="776"/>
    </row>
    <row r="3" spans="1:10" x14ac:dyDescent="0.25">
      <c r="J3" s="41"/>
    </row>
    <row r="5" spans="1:10" ht="15.75" thickBot="1" x14ac:dyDescent="0.3">
      <c r="A5" s="745" t="s">
        <v>735</v>
      </c>
      <c r="B5" s="745"/>
      <c r="C5" s="745"/>
      <c r="D5" s="745"/>
      <c r="E5" s="745"/>
      <c r="F5" s="745"/>
      <c r="G5" s="745"/>
      <c r="H5" s="745"/>
      <c r="I5" s="745"/>
      <c r="J5" s="745"/>
    </row>
    <row r="6" spans="1:10" ht="16.5" customHeight="1" thickTop="1" thickBot="1" x14ac:dyDescent="0.3">
      <c r="A6" s="746" t="s">
        <v>0</v>
      </c>
      <c r="B6" s="747"/>
      <c r="C6" s="747"/>
      <c r="D6" s="747"/>
      <c r="E6" s="748"/>
      <c r="F6" s="749" t="s">
        <v>736</v>
      </c>
      <c r="G6" s="750" t="s">
        <v>737</v>
      </c>
      <c r="H6" s="750"/>
      <c r="I6" s="750" t="s">
        <v>738</v>
      </c>
      <c r="J6" s="751" t="s">
        <v>0</v>
      </c>
    </row>
    <row r="7" spans="1:10" ht="15.75" customHeight="1" thickTop="1" x14ac:dyDescent="0.25">
      <c r="A7" s="752" t="s">
        <v>739</v>
      </c>
      <c r="B7" s="753"/>
      <c r="C7" s="753"/>
      <c r="D7" s="753"/>
      <c r="E7" s="754"/>
      <c r="F7" s="770">
        <v>558663706</v>
      </c>
      <c r="G7" s="771"/>
      <c r="H7" s="771"/>
      <c r="I7" s="771"/>
      <c r="J7" s="772"/>
    </row>
    <row r="8" spans="1:10" ht="15" customHeight="1" thickBot="1" x14ac:dyDescent="0.3">
      <c r="A8" s="739" t="s">
        <v>740</v>
      </c>
      <c r="B8" s="740"/>
      <c r="C8" s="740"/>
      <c r="D8" s="740"/>
      <c r="E8" s="741"/>
      <c r="F8" s="773">
        <v>266997625</v>
      </c>
      <c r="G8" s="774"/>
      <c r="H8" s="774"/>
      <c r="I8" s="774"/>
      <c r="J8" s="775"/>
    </row>
    <row r="9" spans="1:10" ht="15" customHeight="1" thickTop="1" x14ac:dyDescent="0.25">
      <c r="A9" s="730" t="s">
        <v>741</v>
      </c>
      <c r="B9" s="731"/>
      <c r="C9" s="731"/>
      <c r="D9" s="731"/>
      <c r="E9" s="732"/>
      <c r="F9" s="767">
        <f>+F7-F8</f>
        <v>291666081</v>
      </c>
      <c r="G9" s="768"/>
      <c r="H9" s="768"/>
      <c r="I9" s="768"/>
      <c r="J9" s="769"/>
    </row>
    <row r="10" spans="1:10" ht="15" customHeight="1" thickBot="1" x14ac:dyDescent="0.3">
      <c r="A10" s="739" t="s">
        <v>742</v>
      </c>
      <c r="B10" s="740"/>
      <c r="C10" s="740"/>
      <c r="D10" s="740"/>
      <c r="E10" s="741"/>
      <c r="F10" s="773">
        <v>199790215</v>
      </c>
      <c r="G10" s="774"/>
      <c r="H10" s="774"/>
      <c r="I10" s="774"/>
      <c r="J10" s="775"/>
    </row>
    <row r="11" spans="1:10" ht="15" customHeight="1" thickTop="1" x14ac:dyDescent="0.25">
      <c r="A11" s="739" t="s">
        <v>743</v>
      </c>
      <c r="B11" s="740"/>
      <c r="C11" s="740"/>
      <c r="D11" s="740"/>
      <c r="E11" s="741"/>
      <c r="F11" s="770">
        <v>469876024</v>
      </c>
      <c r="G11" s="771"/>
      <c r="H11" s="771"/>
      <c r="I11" s="771"/>
      <c r="J11" s="772"/>
    </row>
    <row r="12" spans="1:10" ht="15" customHeight="1" thickBot="1" x14ac:dyDescent="0.3">
      <c r="A12" s="730" t="s">
        <v>744</v>
      </c>
      <c r="B12" s="731"/>
      <c r="C12" s="731"/>
      <c r="D12" s="731"/>
      <c r="E12" s="732"/>
      <c r="F12" s="764">
        <f>+F10-F11</f>
        <v>-270085809</v>
      </c>
      <c r="G12" s="765"/>
      <c r="H12" s="765"/>
      <c r="I12" s="765"/>
      <c r="J12" s="766"/>
    </row>
    <row r="13" spans="1:10" ht="15" customHeight="1" thickTop="1" x14ac:dyDescent="0.25">
      <c r="A13" s="730" t="s">
        <v>745</v>
      </c>
      <c r="B13" s="731"/>
      <c r="C13" s="731"/>
      <c r="D13" s="731"/>
      <c r="E13" s="732"/>
      <c r="F13" s="767">
        <f>+F9+F12</f>
        <v>21580272</v>
      </c>
      <c r="G13" s="768"/>
      <c r="H13" s="768"/>
      <c r="I13" s="768"/>
      <c r="J13" s="769"/>
    </row>
    <row r="14" spans="1:10" ht="15" customHeight="1" thickBot="1" x14ac:dyDescent="0.3">
      <c r="A14" s="736" t="s">
        <v>746</v>
      </c>
      <c r="B14" s="737"/>
      <c r="C14" s="737"/>
      <c r="D14" s="737"/>
      <c r="E14" s="738"/>
      <c r="F14" s="764">
        <f>+F13</f>
        <v>21580272</v>
      </c>
      <c r="G14" s="765"/>
      <c r="H14" s="765"/>
      <c r="I14" s="765"/>
      <c r="J14" s="766"/>
    </row>
    <row r="15" spans="1:10" ht="16.5" thickTop="1" thickBot="1" x14ac:dyDescent="0.3">
      <c r="A15" s="725" t="s">
        <v>747</v>
      </c>
      <c r="B15" s="726"/>
      <c r="C15" s="726"/>
      <c r="D15" s="726"/>
      <c r="E15" s="726"/>
      <c r="F15" s="767">
        <f>+F14</f>
        <v>21580272</v>
      </c>
      <c r="G15" s="768"/>
      <c r="H15" s="768"/>
      <c r="I15" s="768"/>
      <c r="J15" s="769"/>
    </row>
    <row r="16" spans="1:10" ht="15.75" thickTop="1" x14ac:dyDescent="0.25"/>
    <row r="17" spans="1:17" ht="15.75" thickBot="1" x14ac:dyDescent="0.3">
      <c r="A17" s="745" t="s">
        <v>748</v>
      </c>
      <c r="B17" s="745"/>
      <c r="C17" s="745"/>
      <c r="D17" s="745"/>
      <c r="E17" s="745"/>
      <c r="F17" s="745"/>
      <c r="G17" s="745"/>
      <c r="H17" s="745"/>
      <c r="I17" s="745"/>
      <c r="J17" s="745"/>
      <c r="O17" s="41"/>
    </row>
    <row r="18" spans="1:17" ht="16.5" thickTop="1" thickBot="1" x14ac:dyDescent="0.3">
      <c r="A18" s="746" t="s">
        <v>0</v>
      </c>
      <c r="B18" s="747"/>
      <c r="C18" s="747"/>
      <c r="D18" s="747"/>
      <c r="E18" s="748"/>
      <c r="F18" s="749" t="s">
        <v>736</v>
      </c>
      <c r="G18" s="750" t="s">
        <v>737</v>
      </c>
      <c r="H18" s="750"/>
      <c r="I18" s="750" t="s">
        <v>738</v>
      </c>
      <c r="J18" s="751" t="s">
        <v>0</v>
      </c>
    </row>
    <row r="19" spans="1:17" ht="15.75" thickTop="1" x14ac:dyDescent="0.25">
      <c r="A19" s="752" t="s">
        <v>739</v>
      </c>
      <c r="B19" s="753"/>
      <c r="C19" s="753"/>
      <c r="D19" s="753"/>
      <c r="E19" s="754"/>
      <c r="F19" s="761">
        <v>4661664</v>
      </c>
      <c r="G19" s="762"/>
      <c r="H19" s="762"/>
      <c r="I19" s="762"/>
      <c r="J19" s="763"/>
    </row>
    <row r="20" spans="1:17" x14ac:dyDescent="0.25">
      <c r="A20" s="739" t="s">
        <v>740</v>
      </c>
      <c r="B20" s="740"/>
      <c r="C20" s="740"/>
      <c r="D20" s="740"/>
      <c r="E20" s="741"/>
      <c r="F20" s="742">
        <v>66543433</v>
      </c>
      <c r="G20" s="743"/>
      <c r="H20" s="743"/>
      <c r="I20" s="743"/>
      <c r="J20" s="744"/>
    </row>
    <row r="21" spans="1:17" x14ac:dyDescent="0.25">
      <c r="A21" s="730" t="s">
        <v>741</v>
      </c>
      <c r="B21" s="731"/>
      <c r="C21" s="731"/>
      <c r="D21" s="731"/>
      <c r="E21" s="732"/>
      <c r="F21" s="733">
        <f>+F19-F20</f>
        <v>-61881769</v>
      </c>
      <c r="G21" s="734"/>
      <c r="H21" s="734"/>
      <c r="I21" s="734"/>
      <c r="J21" s="735"/>
    </row>
    <row r="22" spans="1:17" x14ac:dyDescent="0.25">
      <c r="A22" s="739" t="s">
        <v>742</v>
      </c>
      <c r="B22" s="740"/>
      <c r="C22" s="740"/>
      <c r="D22" s="740"/>
      <c r="E22" s="741"/>
      <c r="F22" s="742">
        <v>63760934</v>
      </c>
      <c r="G22" s="743"/>
      <c r="H22" s="743"/>
      <c r="I22" s="743"/>
      <c r="J22" s="744"/>
    </row>
    <row r="23" spans="1:17" x14ac:dyDescent="0.25">
      <c r="A23" s="739" t="s">
        <v>743</v>
      </c>
      <c r="B23" s="740"/>
      <c r="C23" s="740"/>
      <c r="D23" s="740"/>
      <c r="E23" s="741"/>
      <c r="F23" s="742">
        <v>0</v>
      </c>
      <c r="G23" s="743"/>
      <c r="H23" s="743"/>
      <c r="I23" s="743"/>
      <c r="J23" s="744"/>
    </row>
    <row r="24" spans="1:17" x14ac:dyDescent="0.25">
      <c r="A24" s="730" t="s">
        <v>744</v>
      </c>
      <c r="B24" s="731"/>
      <c r="C24" s="731"/>
      <c r="D24" s="731"/>
      <c r="E24" s="732"/>
      <c r="F24" s="733">
        <f>+F22-F23</f>
        <v>63760934</v>
      </c>
      <c r="G24" s="734"/>
      <c r="H24" s="734"/>
      <c r="I24" s="734"/>
      <c r="J24" s="735"/>
    </row>
    <row r="25" spans="1:17" x14ac:dyDescent="0.25">
      <c r="A25" s="730" t="s">
        <v>745</v>
      </c>
      <c r="B25" s="731"/>
      <c r="C25" s="731"/>
      <c r="D25" s="731"/>
      <c r="E25" s="732"/>
      <c r="F25" s="733">
        <f>+F21+F24</f>
        <v>1879165</v>
      </c>
      <c r="G25" s="734"/>
      <c r="H25" s="734"/>
      <c r="I25" s="734"/>
      <c r="J25" s="735"/>
    </row>
    <row r="26" spans="1:17" x14ac:dyDescent="0.25">
      <c r="A26" s="736" t="s">
        <v>746</v>
      </c>
      <c r="B26" s="737"/>
      <c r="C26" s="737"/>
      <c r="D26" s="737"/>
      <c r="E26" s="738"/>
      <c r="F26" s="733">
        <f>+F25</f>
        <v>1879165</v>
      </c>
      <c r="G26" s="734"/>
      <c r="H26" s="734"/>
      <c r="I26" s="734"/>
      <c r="J26" s="735"/>
    </row>
    <row r="27" spans="1:17" ht="15.75" thickBot="1" x14ac:dyDescent="0.3">
      <c r="A27" s="725" t="s">
        <v>747</v>
      </c>
      <c r="B27" s="726"/>
      <c r="C27" s="726"/>
      <c r="D27" s="726"/>
      <c r="E27" s="726"/>
      <c r="F27" s="733">
        <f>+F26</f>
        <v>1879165</v>
      </c>
      <c r="G27" s="734"/>
      <c r="H27" s="734"/>
      <c r="I27" s="734"/>
      <c r="J27" s="735"/>
    </row>
    <row r="28" spans="1:17" ht="15.75" thickTop="1" x14ac:dyDescent="0.25"/>
    <row r="29" spans="1:17" ht="15.75" thickBot="1" x14ac:dyDescent="0.3">
      <c r="A29" s="745" t="s">
        <v>156</v>
      </c>
      <c r="B29" s="745"/>
      <c r="C29" s="745"/>
      <c r="D29" s="745"/>
      <c r="E29" s="745"/>
      <c r="F29" s="745"/>
      <c r="G29" s="745"/>
      <c r="H29" s="745"/>
      <c r="I29" s="745"/>
      <c r="J29" s="745"/>
    </row>
    <row r="30" spans="1:17" ht="16.5" thickTop="1" thickBot="1" x14ac:dyDescent="0.3">
      <c r="A30" s="746" t="s">
        <v>0</v>
      </c>
      <c r="B30" s="747"/>
      <c r="C30" s="747"/>
      <c r="D30" s="747"/>
      <c r="E30" s="748"/>
      <c r="F30" s="749" t="s">
        <v>736</v>
      </c>
      <c r="G30" s="750" t="s">
        <v>737</v>
      </c>
      <c r="H30" s="750"/>
      <c r="I30" s="750" t="s">
        <v>738</v>
      </c>
      <c r="J30" s="751" t="s">
        <v>0</v>
      </c>
    </row>
    <row r="31" spans="1:17" ht="15.75" thickTop="1" x14ac:dyDescent="0.25">
      <c r="A31" s="752" t="s">
        <v>739</v>
      </c>
      <c r="B31" s="753"/>
      <c r="C31" s="753"/>
      <c r="D31" s="753"/>
      <c r="E31" s="754"/>
      <c r="F31" s="755">
        <v>45590671</v>
      </c>
      <c r="G31" s="756"/>
      <c r="H31" s="756"/>
      <c r="I31" s="756"/>
      <c r="J31" s="757"/>
    </row>
    <row r="32" spans="1:17" x14ac:dyDescent="0.25">
      <c r="A32" s="739" t="s">
        <v>740</v>
      </c>
      <c r="B32" s="740"/>
      <c r="C32" s="740"/>
      <c r="D32" s="740"/>
      <c r="E32" s="741"/>
      <c r="F32" s="742">
        <v>125132106</v>
      </c>
      <c r="G32" s="743"/>
      <c r="H32" s="743"/>
      <c r="I32" s="743"/>
      <c r="J32" s="744"/>
      <c r="Q32" s="41"/>
    </row>
    <row r="33" spans="1:10" x14ac:dyDescent="0.25">
      <c r="A33" s="730" t="s">
        <v>741</v>
      </c>
      <c r="B33" s="731"/>
      <c r="C33" s="731"/>
      <c r="D33" s="731"/>
      <c r="E33" s="732"/>
      <c r="F33" s="733">
        <f>+F31-F32</f>
        <v>-79541435</v>
      </c>
      <c r="G33" s="734"/>
      <c r="H33" s="734"/>
      <c r="I33" s="734"/>
      <c r="J33" s="735"/>
    </row>
    <row r="34" spans="1:10" x14ac:dyDescent="0.25">
      <c r="A34" s="739" t="s">
        <v>742</v>
      </c>
      <c r="B34" s="740"/>
      <c r="C34" s="740"/>
      <c r="D34" s="740"/>
      <c r="E34" s="741"/>
      <c r="F34" s="742">
        <v>80915650</v>
      </c>
      <c r="G34" s="743"/>
      <c r="H34" s="743"/>
      <c r="I34" s="743"/>
      <c r="J34" s="744"/>
    </row>
    <row r="35" spans="1:10" x14ac:dyDescent="0.25">
      <c r="A35" s="739" t="s">
        <v>743</v>
      </c>
      <c r="B35" s="740"/>
      <c r="C35" s="740"/>
      <c r="D35" s="740"/>
      <c r="E35" s="741"/>
      <c r="F35" s="742">
        <v>0</v>
      </c>
      <c r="G35" s="743"/>
      <c r="H35" s="743"/>
      <c r="I35" s="743"/>
      <c r="J35" s="744"/>
    </row>
    <row r="36" spans="1:10" x14ac:dyDescent="0.25">
      <c r="A36" s="730" t="s">
        <v>744</v>
      </c>
      <c r="B36" s="731"/>
      <c r="C36" s="731"/>
      <c r="D36" s="731"/>
      <c r="E36" s="732"/>
      <c r="F36" s="733">
        <f>+F34-F35</f>
        <v>80915650</v>
      </c>
      <c r="G36" s="734"/>
      <c r="H36" s="734"/>
      <c r="I36" s="734"/>
      <c r="J36" s="735"/>
    </row>
    <row r="37" spans="1:10" x14ac:dyDescent="0.25">
      <c r="A37" s="730" t="s">
        <v>745</v>
      </c>
      <c r="B37" s="731"/>
      <c r="C37" s="731"/>
      <c r="D37" s="731"/>
      <c r="E37" s="732"/>
      <c r="F37" s="733">
        <f>+F33+F36</f>
        <v>1374215</v>
      </c>
      <c r="G37" s="734"/>
      <c r="H37" s="734"/>
      <c r="I37" s="734"/>
      <c r="J37" s="735"/>
    </row>
    <row r="38" spans="1:10" x14ac:dyDescent="0.25">
      <c r="A38" s="736" t="s">
        <v>746</v>
      </c>
      <c r="B38" s="737"/>
      <c r="C38" s="737"/>
      <c r="D38" s="737"/>
      <c r="E38" s="738"/>
      <c r="F38" s="733">
        <f>+F37</f>
        <v>1374215</v>
      </c>
      <c r="G38" s="734"/>
      <c r="H38" s="734"/>
      <c r="I38" s="734"/>
      <c r="J38" s="735"/>
    </row>
    <row r="39" spans="1:10" ht="15.75" thickBot="1" x14ac:dyDescent="0.3">
      <c r="A39" s="725" t="s">
        <v>747</v>
      </c>
      <c r="B39" s="726"/>
      <c r="C39" s="726"/>
      <c r="D39" s="726"/>
      <c r="E39" s="726"/>
      <c r="F39" s="727">
        <f>+F38</f>
        <v>1374215</v>
      </c>
      <c r="G39" s="728"/>
      <c r="H39" s="728"/>
      <c r="I39" s="728"/>
      <c r="J39" s="729"/>
    </row>
    <row r="40" spans="1:10" ht="15.75" thickTop="1" x14ac:dyDescent="0.25"/>
    <row r="41" spans="1:10" ht="15.75" thickBot="1" x14ac:dyDescent="0.3">
      <c r="A41" s="745" t="s">
        <v>749</v>
      </c>
      <c r="B41" s="745"/>
      <c r="C41" s="745"/>
      <c r="D41" s="745"/>
      <c r="E41" s="745"/>
      <c r="F41" s="745"/>
      <c r="G41" s="745"/>
      <c r="H41" s="745"/>
      <c r="I41" s="745"/>
      <c r="J41" s="745"/>
    </row>
    <row r="42" spans="1:10" ht="16.5" thickTop="1" thickBot="1" x14ac:dyDescent="0.3">
      <c r="A42" s="746" t="s">
        <v>0</v>
      </c>
      <c r="B42" s="747"/>
      <c r="C42" s="747"/>
      <c r="D42" s="747"/>
      <c r="E42" s="748"/>
      <c r="F42" s="749" t="s">
        <v>736</v>
      </c>
      <c r="G42" s="750" t="s">
        <v>737</v>
      </c>
      <c r="H42" s="750"/>
      <c r="I42" s="750" t="s">
        <v>738</v>
      </c>
      <c r="J42" s="751" t="s">
        <v>0</v>
      </c>
    </row>
    <row r="43" spans="1:10" ht="15.75" thickTop="1" x14ac:dyDescent="0.25">
      <c r="A43" s="752" t="s">
        <v>739</v>
      </c>
      <c r="B43" s="753"/>
      <c r="C43" s="753"/>
      <c r="D43" s="753"/>
      <c r="E43" s="754"/>
      <c r="F43" s="755">
        <v>274480</v>
      </c>
      <c r="G43" s="756"/>
      <c r="H43" s="756"/>
      <c r="I43" s="756"/>
      <c r="J43" s="757"/>
    </row>
    <row r="44" spans="1:10" x14ac:dyDescent="0.25">
      <c r="A44" s="739" t="s">
        <v>740</v>
      </c>
      <c r="B44" s="740"/>
      <c r="C44" s="740"/>
      <c r="D44" s="740"/>
      <c r="E44" s="741"/>
      <c r="F44" s="742">
        <v>10865513</v>
      </c>
      <c r="G44" s="743"/>
      <c r="H44" s="743"/>
      <c r="I44" s="743"/>
      <c r="J44" s="744"/>
    </row>
    <row r="45" spans="1:10" x14ac:dyDescent="0.25">
      <c r="A45" s="736" t="s">
        <v>741</v>
      </c>
      <c r="B45" s="737"/>
      <c r="C45" s="737"/>
      <c r="D45" s="737"/>
      <c r="E45" s="738"/>
      <c r="F45" s="733">
        <f>+F43-F44</f>
        <v>-10591033</v>
      </c>
      <c r="G45" s="734"/>
      <c r="H45" s="734"/>
      <c r="I45" s="734"/>
      <c r="J45" s="735"/>
    </row>
    <row r="46" spans="1:10" x14ac:dyDescent="0.25">
      <c r="A46" s="739" t="s">
        <v>742</v>
      </c>
      <c r="B46" s="740"/>
      <c r="C46" s="740"/>
      <c r="D46" s="740"/>
      <c r="E46" s="741"/>
      <c r="F46" s="742">
        <v>11113149</v>
      </c>
      <c r="G46" s="743"/>
      <c r="H46" s="743"/>
      <c r="I46" s="743"/>
      <c r="J46" s="744"/>
    </row>
    <row r="47" spans="1:10" x14ac:dyDescent="0.25">
      <c r="A47" s="739" t="s">
        <v>743</v>
      </c>
      <c r="B47" s="740"/>
      <c r="C47" s="740"/>
      <c r="D47" s="740"/>
      <c r="E47" s="741"/>
      <c r="F47" s="742">
        <v>0</v>
      </c>
      <c r="G47" s="743"/>
      <c r="H47" s="743"/>
      <c r="I47" s="743"/>
      <c r="J47" s="744"/>
    </row>
    <row r="48" spans="1:10" x14ac:dyDescent="0.25">
      <c r="A48" s="730" t="s">
        <v>744</v>
      </c>
      <c r="B48" s="731"/>
      <c r="C48" s="731"/>
      <c r="D48" s="731"/>
      <c r="E48" s="732"/>
      <c r="F48" s="733">
        <f>+F46-F47</f>
        <v>11113149</v>
      </c>
      <c r="G48" s="734"/>
      <c r="H48" s="734"/>
      <c r="I48" s="734"/>
      <c r="J48" s="735"/>
    </row>
    <row r="49" spans="1:10" x14ac:dyDescent="0.25">
      <c r="A49" s="730" t="s">
        <v>745</v>
      </c>
      <c r="B49" s="731"/>
      <c r="C49" s="731"/>
      <c r="D49" s="731"/>
      <c r="E49" s="732"/>
      <c r="F49" s="733">
        <f>+F45+F48</f>
        <v>522116</v>
      </c>
      <c r="G49" s="734"/>
      <c r="H49" s="734"/>
      <c r="I49" s="734"/>
      <c r="J49" s="735"/>
    </row>
    <row r="50" spans="1:10" x14ac:dyDescent="0.25">
      <c r="A50" s="736" t="s">
        <v>746</v>
      </c>
      <c r="B50" s="737"/>
      <c r="C50" s="737"/>
      <c r="D50" s="737"/>
      <c r="E50" s="738"/>
      <c r="F50" s="733">
        <f>+F49</f>
        <v>522116</v>
      </c>
      <c r="G50" s="734"/>
      <c r="H50" s="734"/>
      <c r="I50" s="734"/>
      <c r="J50" s="735"/>
    </row>
    <row r="51" spans="1:10" ht="15.75" thickBot="1" x14ac:dyDescent="0.3">
      <c r="A51" s="725" t="s">
        <v>747</v>
      </c>
      <c r="B51" s="726"/>
      <c r="C51" s="726"/>
      <c r="D51" s="726"/>
      <c r="E51" s="726"/>
      <c r="F51" s="727">
        <f>+F50</f>
        <v>522116</v>
      </c>
      <c r="G51" s="728"/>
      <c r="H51" s="728"/>
      <c r="I51" s="728"/>
      <c r="J51" s="729"/>
    </row>
    <row r="52" spans="1:10" ht="15.75" thickTop="1" x14ac:dyDescent="0.25">
      <c r="A52" s="509"/>
      <c r="B52" s="509"/>
      <c r="C52" s="509"/>
      <c r="D52" s="509"/>
      <c r="E52" s="509"/>
      <c r="F52" s="510"/>
      <c r="G52" s="510"/>
      <c r="H52" s="510"/>
      <c r="I52" s="510"/>
      <c r="J52" s="510"/>
    </row>
    <row r="54" spans="1:10" ht="15.75" thickBot="1" x14ac:dyDescent="0.3">
      <c r="A54" s="745" t="s">
        <v>750</v>
      </c>
      <c r="B54" s="745"/>
      <c r="C54" s="745"/>
      <c r="D54" s="745"/>
      <c r="E54" s="745"/>
      <c r="F54" s="745"/>
      <c r="G54" s="745"/>
      <c r="H54" s="745"/>
      <c r="I54" s="745"/>
      <c r="J54" s="745"/>
    </row>
    <row r="55" spans="1:10" ht="16.5" thickTop="1" thickBot="1" x14ac:dyDescent="0.3">
      <c r="A55" s="746" t="s">
        <v>0</v>
      </c>
      <c r="B55" s="747"/>
      <c r="C55" s="747"/>
      <c r="D55" s="747"/>
      <c r="E55" s="748"/>
      <c r="F55" s="749" t="s">
        <v>736</v>
      </c>
      <c r="G55" s="750" t="s">
        <v>737</v>
      </c>
      <c r="H55" s="750"/>
      <c r="I55" s="750" t="s">
        <v>738</v>
      </c>
      <c r="J55" s="751" t="s">
        <v>0</v>
      </c>
    </row>
    <row r="56" spans="1:10" ht="15.75" thickTop="1" x14ac:dyDescent="0.25">
      <c r="A56" s="752" t="s">
        <v>739</v>
      </c>
      <c r="B56" s="753"/>
      <c r="C56" s="753"/>
      <c r="D56" s="753"/>
      <c r="E56" s="754"/>
      <c r="F56" s="755">
        <v>35589921</v>
      </c>
      <c r="G56" s="756"/>
      <c r="H56" s="756"/>
      <c r="I56" s="756"/>
      <c r="J56" s="757"/>
    </row>
    <row r="57" spans="1:10" x14ac:dyDescent="0.25">
      <c r="A57" s="739" t="s">
        <v>740</v>
      </c>
      <c r="B57" s="740"/>
      <c r="C57" s="740"/>
      <c r="D57" s="740"/>
      <c r="E57" s="741"/>
      <c r="F57" s="742">
        <v>79847091</v>
      </c>
      <c r="G57" s="743"/>
      <c r="H57" s="743"/>
      <c r="I57" s="743"/>
      <c r="J57" s="744"/>
    </row>
    <row r="58" spans="1:10" x14ac:dyDescent="0.25">
      <c r="A58" s="730" t="s">
        <v>741</v>
      </c>
      <c r="B58" s="731"/>
      <c r="C58" s="731"/>
      <c r="D58" s="731"/>
      <c r="E58" s="732"/>
      <c r="F58" s="758">
        <f>+F56-F57</f>
        <v>-44257170</v>
      </c>
      <c r="G58" s="759"/>
      <c r="H58" s="759"/>
      <c r="I58" s="759"/>
      <c r="J58" s="760"/>
    </row>
    <row r="59" spans="1:10" x14ac:dyDescent="0.25">
      <c r="A59" s="739" t="s">
        <v>742</v>
      </c>
      <c r="B59" s="740"/>
      <c r="C59" s="740"/>
      <c r="D59" s="740"/>
      <c r="E59" s="741"/>
      <c r="F59" s="742">
        <v>45029964</v>
      </c>
      <c r="G59" s="743"/>
      <c r="H59" s="743"/>
      <c r="I59" s="743"/>
      <c r="J59" s="744"/>
    </row>
    <row r="60" spans="1:10" x14ac:dyDescent="0.25">
      <c r="A60" s="739" t="s">
        <v>743</v>
      </c>
      <c r="B60" s="740"/>
      <c r="C60" s="740"/>
      <c r="D60" s="740"/>
      <c r="E60" s="741"/>
      <c r="F60" s="742">
        <v>0</v>
      </c>
      <c r="G60" s="743"/>
      <c r="H60" s="743"/>
      <c r="I60" s="743"/>
      <c r="J60" s="744"/>
    </row>
    <row r="61" spans="1:10" x14ac:dyDescent="0.25">
      <c r="A61" s="730" t="s">
        <v>744</v>
      </c>
      <c r="B61" s="731"/>
      <c r="C61" s="731"/>
      <c r="D61" s="731"/>
      <c r="E61" s="732"/>
      <c r="F61" s="758">
        <f>+F59-F60</f>
        <v>45029964</v>
      </c>
      <c r="G61" s="759"/>
      <c r="H61" s="759"/>
      <c r="I61" s="759"/>
      <c r="J61" s="760"/>
    </row>
    <row r="62" spans="1:10" x14ac:dyDescent="0.25">
      <c r="A62" s="730" t="s">
        <v>745</v>
      </c>
      <c r="B62" s="731"/>
      <c r="C62" s="731"/>
      <c r="D62" s="731"/>
      <c r="E62" s="732"/>
      <c r="F62" s="733">
        <f>+F58+F61</f>
        <v>772794</v>
      </c>
      <c r="G62" s="734"/>
      <c r="H62" s="734"/>
      <c r="I62" s="734"/>
      <c r="J62" s="735"/>
    </row>
    <row r="63" spans="1:10" x14ac:dyDescent="0.25">
      <c r="A63" s="736" t="s">
        <v>746</v>
      </c>
      <c r="B63" s="737"/>
      <c r="C63" s="737"/>
      <c r="D63" s="737"/>
      <c r="E63" s="738"/>
      <c r="F63" s="733">
        <f>+F62</f>
        <v>772794</v>
      </c>
      <c r="G63" s="734"/>
      <c r="H63" s="734"/>
      <c r="I63" s="734"/>
      <c r="J63" s="735"/>
    </row>
    <row r="64" spans="1:10" ht="15.75" thickBot="1" x14ac:dyDescent="0.3">
      <c r="A64" s="725" t="s">
        <v>747</v>
      </c>
      <c r="B64" s="726"/>
      <c r="C64" s="726"/>
      <c r="D64" s="726"/>
      <c r="E64" s="726"/>
      <c r="F64" s="727">
        <f>+F63</f>
        <v>772794</v>
      </c>
      <c r="G64" s="728"/>
      <c r="H64" s="728"/>
      <c r="I64" s="728"/>
      <c r="J64" s="729"/>
    </row>
    <row r="65" spans="1:10" ht="15.75" thickTop="1" x14ac:dyDescent="0.25"/>
    <row r="66" spans="1:10" ht="15.75" thickBot="1" x14ac:dyDescent="0.3">
      <c r="A66" s="745" t="s">
        <v>751</v>
      </c>
      <c r="B66" s="745"/>
      <c r="C66" s="745"/>
      <c r="D66" s="745"/>
      <c r="E66" s="745"/>
      <c r="F66" s="745"/>
      <c r="G66" s="745"/>
      <c r="H66" s="745"/>
      <c r="I66" s="745"/>
      <c r="J66" s="745"/>
    </row>
    <row r="67" spans="1:10" ht="16.5" thickTop="1" thickBot="1" x14ac:dyDescent="0.3">
      <c r="A67" s="746" t="s">
        <v>0</v>
      </c>
      <c r="B67" s="747"/>
      <c r="C67" s="747"/>
      <c r="D67" s="747"/>
      <c r="E67" s="748"/>
      <c r="F67" s="749" t="s">
        <v>736</v>
      </c>
      <c r="G67" s="750" t="s">
        <v>737</v>
      </c>
      <c r="H67" s="750"/>
      <c r="I67" s="750" t="s">
        <v>738</v>
      </c>
      <c r="J67" s="751" t="s">
        <v>0</v>
      </c>
    </row>
    <row r="68" spans="1:10" ht="15.75" thickTop="1" x14ac:dyDescent="0.25">
      <c r="A68" s="752" t="s">
        <v>739</v>
      </c>
      <c r="B68" s="753"/>
      <c r="C68" s="753"/>
      <c r="D68" s="753"/>
      <c r="E68" s="754"/>
      <c r="F68" s="755">
        <v>190656</v>
      </c>
      <c r="G68" s="756"/>
      <c r="H68" s="756"/>
      <c r="I68" s="756"/>
      <c r="J68" s="757"/>
    </row>
    <row r="69" spans="1:10" x14ac:dyDescent="0.25">
      <c r="A69" s="739" t="s">
        <v>740</v>
      </c>
      <c r="B69" s="740"/>
      <c r="C69" s="740"/>
      <c r="D69" s="740"/>
      <c r="E69" s="741"/>
      <c r="F69" s="742">
        <v>79433695</v>
      </c>
      <c r="G69" s="743"/>
      <c r="H69" s="743"/>
      <c r="I69" s="743"/>
      <c r="J69" s="744"/>
    </row>
    <row r="70" spans="1:10" x14ac:dyDescent="0.25">
      <c r="A70" s="730" t="s">
        <v>741</v>
      </c>
      <c r="B70" s="731"/>
      <c r="C70" s="731"/>
      <c r="D70" s="731"/>
      <c r="E70" s="732"/>
      <c r="F70" s="733">
        <f>+F68-F69</f>
        <v>-79243039</v>
      </c>
      <c r="G70" s="734"/>
      <c r="H70" s="734"/>
      <c r="I70" s="734"/>
      <c r="J70" s="735"/>
    </row>
    <row r="71" spans="1:10" x14ac:dyDescent="0.25">
      <c r="A71" s="739" t="s">
        <v>742</v>
      </c>
      <c r="B71" s="740"/>
      <c r="C71" s="740"/>
      <c r="D71" s="740"/>
      <c r="E71" s="741"/>
      <c r="F71" s="742">
        <v>79801717</v>
      </c>
      <c r="G71" s="743"/>
      <c r="H71" s="743"/>
      <c r="I71" s="743"/>
      <c r="J71" s="744"/>
    </row>
    <row r="72" spans="1:10" x14ac:dyDescent="0.25">
      <c r="A72" s="739" t="s">
        <v>743</v>
      </c>
      <c r="B72" s="740"/>
      <c r="C72" s="740"/>
      <c r="D72" s="740"/>
      <c r="E72" s="741"/>
      <c r="F72" s="742">
        <v>0</v>
      </c>
      <c r="G72" s="743"/>
      <c r="H72" s="743"/>
      <c r="I72" s="743"/>
      <c r="J72" s="744"/>
    </row>
    <row r="73" spans="1:10" x14ac:dyDescent="0.25">
      <c r="A73" s="730" t="s">
        <v>744</v>
      </c>
      <c r="B73" s="731"/>
      <c r="C73" s="731"/>
      <c r="D73" s="731"/>
      <c r="E73" s="732"/>
      <c r="F73" s="733">
        <f>+F71-F72</f>
        <v>79801717</v>
      </c>
      <c r="G73" s="734"/>
      <c r="H73" s="734"/>
      <c r="I73" s="734"/>
      <c r="J73" s="735"/>
    </row>
    <row r="74" spans="1:10" x14ac:dyDescent="0.25">
      <c r="A74" s="730" t="s">
        <v>745</v>
      </c>
      <c r="B74" s="731"/>
      <c r="C74" s="731"/>
      <c r="D74" s="731"/>
      <c r="E74" s="732"/>
      <c r="F74" s="733">
        <f>+F70+F73</f>
        <v>558678</v>
      </c>
      <c r="G74" s="734"/>
      <c r="H74" s="734"/>
      <c r="I74" s="734"/>
      <c r="J74" s="735"/>
    </row>
    <row r="75" spans="1:10" x14ac:dyDescent="0.25">
      <c r="A75" s="736" t="s">
        <v>746</v>
      </c>
      <c r="B75" s="737"/>
      <c r="C75" s="737"/>
      <c r="D75" s="737"/>
      <c r="E75" s="738"/>
      <c r="F75" s="733">
        <f>+F74</f>
        <v>558678</v>
      </c>
      <c r="G75" s="734"/>
      <c r="H75" s="734"/>
      <c r="I75" s="734"/>
      <c r="J75" s="735"/>
    </row>
    <row r="76" spans="1:10" ht="15.75" thickBot="1" x14ac:dyDescent="0.3">
      <c r="A76" s="725" t="s">
        <v>747</v>
      </c>
      <c r="B76" s="726"/>
      <c r="C76" s="726"/>
      <c r="D76" s="726"/>
      <c r="E76" s="726"/>
      <c r="F76" s="727">
        <f>+F75</f>
        <v>558678</v>
      </c>
      <c r="G76" s="728"/>
      <c r="H76" s="728"/>
      <c r="I76" s="728"/>
      <c r="J76" s="729"/>
    </row>
    <row r="77" spans="1:10" ht="15.75" thickTop="1" x14ac:dyDescent="0.25"/>
  </sheetData>
  <mergeCells count="127">
    <mergeCell ref="A8:E8"/>
    <mergeCell ref="F8:J8"/>
    <mergeCell ref="A9:E9"/>
    <mergeCell ref="F9:J9"/>
    <mergeCell ref="A10:E10"/>
    <mergeCell ref="F10:J10"/>
    <mergeCell ref="A2:J2"/>
    <mergeCell ref="A5:J5"/>
    <mergeCell ref="A6:E6"/>
    <mergeCell ref="F6:J6"/>
    <mergeCell ref="A7:E7"/>
    <mergeCell ref="F7:J7"/>
    <mergeCell ref="A14:E14"/>
    <mergeCell ref="F14:J14"/>
    <mergeCell ref="A15:E15"/>
    <mergeCell ref="F15:J15"/>
    <mergeCell ref="A17:J17"/>
    <mergeCell ref="A18:E18"/>
    <mergeCell ref="F18:J18"/>
    <mergeCell ref="A11:E11"/>
    <mergeCell ref="F11:J11"/>
    <mergeCell ref="A12:E12"/>
    <mergeCell ref="F12:J12"/>
    <mergeCell ref="A13:E13"/>
    <mergeCell ref="F13:J13"/>
    <mergeCell ref="A22:E22"/>
    <mergeCell ref="F22:J22"/>
    <mergeCell ref="A23:E23"/>
    <mergeCell ref="F23:J23"/>
    <mergeCell ref="A24:E24"/>
    <mergeCell ref="F24:J24"/>
    <mergeCell ref="A19:E19"/>
    <mergeCell ref="F19:J19"/>
    <mergeCell ref="A20:E20"/>
    <mergeCell ref="F20:J20"/>
    <mergeCell ref="A21:E21"/>
    <mergeCell ref="F21:J21"/>
    <mergeCell ref="A29:J29"/>
    <mergeCell ref="A30:E30"/>
    <mergeCell ref="F30:J30"/>
    <mergeCell ref="A31:E31"/>
    <mergeCell ref="F31:J31"/>
    <mergeCell ref="A32:E32"/>
    <mergeCell ref="F32:J32"/>
    <mergeCell ref="A25:E25"/>
    <mergeCell ref="F25:J25"/>
    <mergeCell ref="A26:E26"/>
    <mergeCell ref="F26:J26"/>
    <mergeCell ref="A27:E27"/>
    <mergeCell ref="F27:J27"/>
    <mergeCell ref="A36:E36"/>
    <mergeCell ref="F36:J36"/>
    <mergeCell ref="A37:E37"/>
    <mergeCell ref="F37:J37"/>
    <mergeCell ref="A38:E38"/>
    <mergeCell ref="F38:J38"/>
    <mergeCell ref="A33:E33"/>
    <mergeCell ref="F33:J33"/>
    <mergeCell ref="A34:E34"/>
    <mergeCell ref="F34:J34"/>
    <mergeCell ref="A35:E35"/>
    <mergeCell ref="F35:J35"/>
    <mergeCell ref="A44:E44"/>
    <mergeCell ref="F44:J44"/>
    <mergeCell ref="A45:E45"/>
    <mergeCell ref="F45:J45"/>
    <mergeCell ref="A46:E46"/>
    <mergeCell ref="F46:J46"/>
    <mergeCell ref="A39:E39"/>
    <mergeCell ref="F39:J39"/>
    <mergeCell ref="A41:J41"/>
    <mergeCell ref="A42:E42"/>
    <mergeCell ref="F42:J42"/>
    <mergeCell ref="A43:E43"/>
    <mergeCell ref="F43:J43"/>
    <mergeCell ref="A50:E50"/>
    <mergeCell ref="F50:J50"/>
    <mergeCell ref="A51:E51"/>
    <mergeCell ref="F51:J51"/>
    <mergeCell ref="A54:J54"/>
    <mergeCell ref="A55:E55"/>
    <mergeCell ref="F55:J55"/>
    <mergeCell ref="A47:E47"/>
    <mergeCell ref="F47:J47"/>
    <mergeCell ref="A48:E48"/>
    <mergeCell ref="F48:J48"/>
    <mergeCell ref="A49:E49"/>
    <mergeCell ref="F49:J49"/>
    <mergeCell ref="A59:E59"/>
    <mergeCell ref="F59:J59"/>
    <mergeCell ref="A60:E60"/>
    <mergeCell ref="F60:J60"/>
    <mergeCell ref="A61:E61"/>
    <mergeCell ref="F61:J61"/>
    <mergeCell ref="A56:E56"/>
    <mergeCell ref="F56:J56"/>
    <mergeCell ref="A57:E57"/>
    <mergeCell ref="F57:J57"/>
    <mergeCell ref="A58:E58"/>
    <mergeCell ref="F58:J58"/>
    <mergeCell ref="A66:J66"/>
    <mergeCell ref="A67:E67"/>
    <mergeCell ref="F67:J67"/>
    <mergeCell ref="A68:E68"/>
    <mergeCell ref="F68:J68"/>
    <mergeCell ref="A69:E69"/>
    <mergeCell ref="F69:J69"/>
    <mergeCell ref="A62:E62"/>
    <mergeCell ref="F62:J62"/>
    <mergeCell ref="A63:E63"/>
    <mergeCell ref="F63:J63"/>
    <mergeCell ref="A64:E64"/>
    <mergeCell ref="F64:J64"/>
    <mergeCell ref="A76:E76"/>
    <mergeCell ref="F76:J76"/>
    <mergeCell ref="A73:E73"/>
    <mergeCell ref="F73:J73"/>
    <mergeCell ref="A74:E74"/>
    <mergeCell ref="F74:J74"/>
    <mergeCell ref="A75:E75"/>
    <mergeCell ref="F75:J75"/>
    <mergeCell ref="A70:E70"/>
    <mergeCell ref="F70:J70"/>
    <mergeCell ref="A71:E71"/>
    <mergeCell ref="F71:J71"/>
    <mergeCell ref="A72:E72"/>
    <mergeCell ref="F72:J72"/>
  </mergeCells>
  <conditionalFormatting sqref="A7:A15 F7:F15">
    <cfRule type="cellIs" dxfId="5" priority="6" stopIfTrue="1" operator="equal">
      <formula>#REF!</formula>
    </cfRule>
  </conditionalFormatting>
  <conditionalFormatting sqref="A19:A27 F19:F27">
    <cfRule type="cellIs" dxfId="4" priority="5" stopIfTrue="1" operator="equal">
      <formula>#REF!</formula>
    </cfRule>
  </conditionalFormatting>
  <conditionalFormatting sqref="F31:F39 A31:A39">
    <cfRule type="cellIs" dxfId="3" priority="4" stopIfTrue="1" operator="equal">
      <formula>#REF!</formula>
    </cfRule>
  </conditionalFormatting>
  <conditionalFormatting sqref="F43:F52 A43:A52">
    <cfRule type="cellIs" dxfId="2" priority="3" stopIfTrue="1" operator="equal">
      <formula>#REF!</formula>
    </cfRule>
  </conditionalFormatting>
  <conditionalFormatting sqref="F56:F64 A56:A64">
    <cfRule type="cellIs" dxfId="1" priority="2" stopIfTrue="1" operator="equal">
      <formula>#REF!</formula>
    </cfRule>
  </conditionalFormatting>
  <conditionalFormatting sqref="F68:F76 A68:A76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6"/>
  <sheetViews>
    <sheetView workbookViewId="0">
      <selection activeCell="B43" sqref="B43"/>
    </sheetView>
  </sheetViews>
  <sheetFormatPr defaultRowHeight="12.75" x14ac:dyDescent="0.2"/>
  <cols>
    <col min="1" max="3" width="38.5703125" style="568" customWidth="1"/>
    <col min="4" max="16384" width="9.140625" style="568"/>
  </cols>
  <sheetData>
    <row r="2" spans="1:2" ht="57.75" customHeight="1" x14ac:dyDescent="0.2">
      <c r="A2" s="778" t="s">
        <v>1344</v>
      </c>
      <c r="B2" s="779"/>
    </row>
    <row r="3" spans="1:2" x14ac:dyDescent="0.2">
      <c r="B3" s="586" t="s">
        <v>1345</v>
      </c>
    </row>
    <row r="4" spans="1:2" x14ac:dyDescent="0.2">
      <c r="A4" s="777" t="s">
        <v>735</v>
      </c>
      <c r="B4" s="777"/>
    </row>
    <row r="5" spans="1:2" x14ac:dyDescent="0.2">
      <c r="A5" s="551" t="s">
        <v>0</v>
      </c>
      <c r="B5" s="551" t="s">
        <v>335</v>
      </c>
    </row>
    <row r="6" spans="1:2" ht="25.5" x14ac:dyDescent="0.2">
      <c r="A6" s="557" t="s">
        <v>753</v>
      </c>
      <c r="B6" s="560">
        <v>20145489</v>
      </c>
    </row>
    <row r="7" spans="1:2" ht="25.5" x14ac:dyDescent="0.2">
      <c r="A7" s="554" t="s">
        <v>754</v>
      </c>
      <c r="B7" s="559">
        <v>925480</v>
      </c>
    </row>
    <row r="8" spans="1:2" ht="25.5" x14ac:dyDescent="0.2">
      <c r="A8" s="554" t="s">
        <v>755</v>
      </c>
      <c r="B8" s="559">
        <v>19220009</v>
      </c>
    </row>
    <row r="9" spans="1:2" x14ac:dyDescent="0.2">
      <c r="A9" s="557" t="s">
        <v>756</v>
      </c>
      <c r="B9" s="560">
        <v>-13097190</v>
      </c>
    </row>
    <row r="10" spans="1:2" ht="25.5" x14ac:dyDescent="0.2">
      <c r="A10" s="554" t="s">
        <v>759</v>
      </c>
      <c r="B10" s="559">
        <v>380000</v>
      </c>
    </row>
    <row r="11" spans="1:2" ht="38.25" x14ac:dyDescent="0.2">
      <c r="A11" s="554" t="s">
        <v>757</v>
      </c>
      <c r="B11" s="559">
        <v>37176</v>
      </c>
    </row>
    <row r="12" spans="1:2" ht="25.5" x14ac:dyDescent="0.2">
      <c r="A12" s="554" t="s">
        <v>760</v>
      </c>
      <c r="B12" s="559">
        <v>-7196284</v>
      </c>
    </row>
    <row r="13" spans="1:2" ht="38.25" x14ac:dyDescent="0.2">
      <c r="A13" s="554" t="s">
        <v>761</v>
      </c>
      <c r="B13" s="559">
        <v>-13000</v>
      </c>
    </row>
    <row r="14" spans="1:2" ht="25.5" x14ac:dyDescent="0.2">
      <c r="A14" s="554" t="s">
        <v>762</v>
      </c>
      <c r="B14" s="559">
        <v>-6305082</v>
      </c>
    </row>
    <row r="15" spans="1:2" ht="25.5" x14ac:dyDescent="0.2">
      <c r="A15" s="557" t="s">
        <v>758</v>
      </c>
      <c r="B15" s="560">
        <v>7048299</v>
      </c>
    </row>
    <row r="16" spans="1:2" x14ac:dyDescent="0.2">
      <c r="A16" s="565"/>
      <c r="B16" s="566"/>
    </row>
    <row r="17" spans="1:2" x14ac:dyDescent="0.2">
      <c r="A17" s="777" t="s">
        <v>151</v>
      </c>
      <c r="B17" s="777"/>
    </row>
    <row r="18" spans="1:2" x14ac:dyDescent="0.2">
      <c r="A18" s="551" t="s">
        <v>0</v>
      </c>
      <c r="B18" s="551" t="s">
        <v>335</v>
      </c>
    </row>
    <row r="19" spans="1:2" ht="25.5" x14ac:dyDescent="0.2">
      <c r="A19" s="557" t="s">
        <v>753</v>
      </c>
      <c r="B19" s="560">
        <v>818291</v>
      </c>
    </row>
    <row r="20" spans="1:2" ht="25.5" x14ac:dyDescent="0.2">
      <c r="A20" s="554" t="s">
        <v>754</v>
      </c>
      <c r="B20" s="559">
        <v>449460</v>
      </c>
    </row>
    <row r="21" spans="1:2" ht="25.5" x14ac:dyDescent="0.2">
      <c r="A21" s="554" t="s">
        <v>755</v>
      </c>
      <c r="B21" s="559">
        <v>368831</v>
      </c>
    </row>
    <row r="22" spans="1:2" x14ac:dyDescent="0.2">
      <c r="A22" s="557" t="s">
        <v>756</v>
      </c>
      <c r="B22" s="560">
        <v>257134</v>
      </c>
    </row>
    <row r="23" spans="1:2" ht="38.25" x14ac:dyDescent="0.2">
      <c r="A23" s="554" t="s">
        <v>757</v>
      </c>
      <c r="B23" s="559">
        <v>257134</v>
      </c>
    </row>
    <row r="24" spans="1:2" ht="25.5" x14ac:dyDescent="0.2">
      <c r="A24" s="557" t="s">
        <v>758</v>
      </c>
      <c r="B24" s="560">
        <v>1075425</v>
      </c>
    </row>
    <row r="26" spans="1:2" x14ac:dyDescent="0.2">
      <c r="A26" s="777" t="s">
        <v>156</v>
      </c>
      <c r="B26" s="777"/>
    </row>
    <row r="27" spans="1:2" x14ac:dyDescent="0.2">
      <c r="A27" s="551" t="s">
        <v>0</v>
      </c>
      <c r="B27" s="551" t="s">
        <v>335</v>
      </c>
    </row>
    <row r="28" spans="1:2" ht="25.5" x14ac:dyDescent="0.2">
      <c r="A28" s="557" t="s">
        <v>753</v>
      </c>
      <c r="B28" s="560">
        <v>673029</v>
      </c>
    </row>
    <row r="29" spans="1:2" ht="25.5" x14ac:dyDescent="0.2">
      <c r="A29" s="554" t="s">
        <v>754</v>
      </c>
      <c r="B29" s="559">
        <v>630675</v>
      </c>
    </row>
    <row r="30" spans="1:2" ht="25.5" x14ac:dyDescent="0.2">
      <c r="A30" s="554" t="s">
        <v>755</v>
      </c>
      <c r="B30" s="559">
        <v>42354</v>
      </c>
    </row>
    <row r="31" spans="1:2" x14ac:dyDescent="0.2">
      <c r="A31" s="557" t="s">
        <v>756</v>
      </c>
      <c r="B31" s="560">
        <v>265829</v>
      </c>
    </row>
    <row r="32" spans="1:2" ht="38.25" x14ac:dyDescent="0.2">
      <c r="A32" s="554" t="s">
        <v>757</v>
      </c>
      <c r="B32" s="559">
        <v>265829</v>
      </c>
    </row>
    <row r="33" spans="1:2" ht="25.5" x14ac:dyDescent="0.2">
      <c r="A33" s="557" t="s">
        <v>758</v>
      </c>
      <c r="B33" s="560">
        <v>938858</v>
      </c>
    </row>
    <row r="35" spans="1:2" x14ac:dyDescent="0.2">
      <c r="A35" s="777" t="s">
        <v>491</v>
      </c>
      <c r="B35" s="777"/>
    </row>
    <row r="36" spans="1:2" x14ac:dyDescent="0.2">
      <c r="A36" s="551" t="s">
        <v>0</v>
      </c>
      <c r="B36" s="551" t="s">
        <v>335</v>
      </c>
    </row>
    <row r="37" spans="1:2" ht="25.5" x14ac:dyDescent="0.2">
      <c r="A37" s="557" t="s">
        <v>753</v>
      </c>
      <c r="B37" s="560">
        <v>107454</v>
      </c>
    </row>
    <row r="38" spans="1:2" ht="25.5" x14ac:dyDescent="0.2">
      <c r="A38" s="554" t="s">
        <v>754</v>
      </c>
      <c r="B38" s="559">
        <v>95680</v>
      </c>
    </row>
    <row r="39" spans="1:2" ht="25.5" x14ac:dyDescent="0.2">
      <c r="A39" s="554" t="s">
        <v>755</v>
      </c>
      <c r="B39" s="559">
        <v>11774</v>
      </c>
    </row>
    <row r="40" spans="1:2" ht="25.5" x14ac:dyDescent="0.2">
      <c r="A40" s="557" t="s">
        <v>758</v>
      </c>
      <c r="B40" s="560">
        <v>107454</v>
      </c>
    </row>
    <row r="41" spans="1:2" x14ac:dyDescent="0.2">
      <c r="A41" s="565"/>
      <c r="B41" s="564"/>
    </row>
    <row r="42" spans="1:2" x14ac:dyDescent="0.2">
      <c r="A42" s="777" t="s">
        <v>490</v>
      </c>
      <c r="B42" s="777"/>
    </row>
    <row r="43" spans="1:2" x14ac:dyDescent="0.2">
      <c r="A43" s="551" t="s">
        <v>0</v>
      </c>
      <c r="B43" s="551" t="s">
        <v>335</v>
      </c>
    </row>
    <row r="44" spans="1:2" ht="25.5" x14ac:dyDescent="0.2">
      <c r="A44" s="557" t="s">
        <v>753</v>
      </c>
      <c r="B44" s="560">
        <v>44636</v>
      </c>
    </row>
    <row r="45" spans="1:2" ht="25.5" x14ac:dyDescent="0.2">
      <c r="A45" s="554" t="s">
        <v>754</v>
      </c>
      <c r="B45" s="559">
        <v>35280</v>
      </c>
    </row>
    <row r="46" spans="1:2" ht="25.5" x14ac:dyDescent="0.2">
      <c r="A46" s="554" t="s">
        <v>755</v>
      </c>
      <c r="B46" s="559">
        <v>9356</v>
      </c>
    </row>
    <row r="47" spans="1:2" ht="25.5" x14ac:dyDescent="0.2">
      <c r="A47" s="557" t="s">
        <v>758</v>
      </c>
      <c r="B47" s="560">
        <v>44636</v>
      </c>
    </row>
    <row r="49" spans="1:2" x14ac:dyDescent="0.2">
      <c r="A49" s="777" t="s">
        <v>575</v>
      </c>
      <c r="B49" s="777"/>
    </row>
    <row r="50" spans="1:2" x14ac:dyDescent="0.2">
      <c r="A50" s="551" t="s">
        <v>0</v>
      </c>
      <c r="B50" s="551" t="s">
        <v>335</v>
      </c>
    </row>
    <row r="51" spans="1:2" ht="25.5" x14ac:dyDescent="0.2">
      <c r="A51" s="557" t="s">
        <v>753</v>
      </c>
      <c r="B51" s="560">
        <v>79768</v>
      </c>
    </row>
    <row r="52" spans="1:2" ht="25.5" x14ac:dyDescent="0.2">
      <c r="A52" s="554" t="s">
        <v>754</v>
      </c>
      <c r="B52" s="559">
        <v>53965</v>
      </c>
    </row>
    <row r="53" spans="1:2" ht="25.5" x14ac:dyDescent="0.2">
      <c r="A53" s="554" t="s">
        <v>755</v>
      </c>
      <c r="B53" s="559">
        <v>25803</v>
      </c>
    </row>
    <row r="54" spans="1:2" ht="25.5" x14ac:dyDescent="0.2">
      <c r="A54" s="557" t="s">
        <v>758</v>
      </c>
      <c r="B54" s="560">
        <v>79768</v>
      </c>
    </row>
    <row r="55" spans="1:2" x14ac:dyDescent="0.2">
      <c r="A55" s="563"/>
      <c r="B55" s="564"/>
    </row>
    <row r="56" spans="1:2" x14ac:dyDescent="0.2">
      <c r="A56" s="565"/>
      <c r="B56" s="566"/>
    </row>
  </sheetData>
  <mergeCells count="7">
    <mergeCell ref="A49:B49"/>
    <mergeCell ref="A2:B2"/>
    <mergeCell ref="A4:B4"/>
    <mergeCell ref="A17:B17"/>
    <mergeCell ref="A26:B26"/>
    <mergeCell ref="A35:B35"/>
    <mergeCell ref="A42:B4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workbookViewId="0">
      <selection activeCell="J6" sqref="J6"/>
    </sheetView>
  </sheetViews>
  <sheetFormatPr defaultRowHeight="15" x14ac:dyDescent="0.25"/>
  <cols>
    <col min="1" max="1" width="50.140625" customWidth="1"/>
    <col min="2" max="2" width="12.28515625" bestFit="1" customWidth="1"/>
    <col min="3" max="3" width="11.5703125" bestFit="1" customWidth="1"/>
    <col min="4" max="4" width="12.28515625" bestFit="1" customWidth="1"/>
    <col min="5" max="6" width="0.85546875" customWidth="1"/>
    <col min="7" max="7" width="46.5703125" customWidth="1"/>
    <col min="8" max="8" width="12.28515625" bestFit="1" customWidth="1"/>
    <col min="9" max="9" width="10.28515625" customWidth="1"/>
    <col min="10" max="10" width="12.28515625" bestFit="1" customWidth="1"/>
    <col min="11" max="11" width="2.42578125" customWidth="1"/>
    <col min="12" max="12" width="0.7109375" customWidth="1"/>
    <col min="13" max="13" width="45.5703125" customWidth="1"/>
    <col min="14" max="14" width="9.85546875" bestFit="1" customWidth="1"/>
    <col min="15" max="15" width="10.5703125" bestFit="1" customWidth="1"/>
    <col min="16" max="16" width="11" bestFit="1" customWidth="1"/>
    <col min="18" max="18" width="1.28515625" customWidth="1"/>
    <col min="19" max="19" width="54.5703125" customWidth="1"/>
    <col min="20" max="20" width="9.85546875" bestFit="1" customWidth="1"/>
    <col min="21" max="21" width="10.28515625" bestFit="1" customWidth="1"/>
    <col min="22" max="22" width="9.85546875" bestFit="1" customWidth="1"/>
    <col min="23" max="23" width="1.140625" customWidth="1"/>
    <col min="24" max="24" width="1.7109375" customWidth="1"/>
    <col min="25" max="25" width="46.85546875" customWidth="1"/>
    <col min="26" max="26" width="12.42578125" bestFit="1" customWidth="1"/>
    <col min="27" max="27" width="10.28515625" bestFit="1" customWidth="1"/>
    <col min="28" max="28" width="12.42578125" bestFit="1" customWidth="1"/>
    <col min="29" max="29" width="0.7109375" customWidth="1"/>
    <col min="30" max="30" width="0.42578125" customWidth="1"/>
    <col min="31" max="31" width="41.42578125" customWidth="1"/>
    <col min="32" max="32" width="14" bestFit="1" customWidth="1"/>
    <col min="33" max="33" width="10.5703125" bestFit="1" customWidth="1"/>
    <col min="34" max="34" width="14" bestFit="1" customWidth="1"/>
    <col min="35" max="35" width="0.7109375" customWidth="1"/>
    <col min="36" max="36" width="0.5703125" customWidth="1"/>
    <col min="37" max="37" width="55.5703125" customWidth="1"/>
    <col min="38" max="38" width="9.85546875" bestFit="1" customWidth="1"/>
    <col min="39" max="39" width="12.28515625" bestFit="1" customWidth="1"/>
    <col min="40" max="40" width="9.85546875" bestFit="1" customWidth="1"/>
  </cols>
  <sheetData>
    <row r="1" spans="1:40" x14ac:dyDescent="0.25">
      <c r="C1" s="722" t="s">
        <v>840</v>
      </c>
      <c r="D1" s="722"/>
    </row>
    <row r="2" spans="1:40" ht="18.75" x14ac:dyDescent="0.3">
      <c r="A2" s="780" t="s">
        <v>763</v>
      </c>
      <c r="B2" s="780"/>
      <c r="C2" s="780"/>
      <c r="D2" s="780"/>
    </row>
    <row r="3" spans="1:40" x14ac:dyDescent="0.25">
      <c r="P3" t="s">
        <v>178</v>
      </c>
      <c r="U3" s="646" t="s">
        <v>178</v>
      </c>
      <c r="V3" s="646"/>
      <c r="AB3" t="s">
        <v>178</v>
      </c>
      <c r="AH3" t="s">
        <v>178</v>
      </c>
      <c r="AM3" s="781" t="s">
        <v>178</v>
      </c>
      <c r="AN3" s="781"/>
    </row>
    <row r="4" spans="1:40" s="240" customFormat="1" x14ac:dyDescent="0.25">
      <c r="A4" s="508" t="s">
        <v>764</v>
      </c>
      <c r="D4" t="s">
        <v>178</v>
      </c>
      <c r="G4" s="508" t="s">
        <v>735</v>
      </c>
      <c r="J4" t="s">
        <v>178</v>
      </c>
      <c r="M4" s="782" t="s">
        <v>748</v>
      </c>
      <c r="N4" s="782"/>
      <c r="O4" s="782"/>
      <c r="P4" s="782"/>
      <c r="S4" s="782" t="s">
        <v>156</v>
      </c>
      <c r="T4" s="782"/>
      <c r="U4" s="782"/>
      <c r="V4" s="782"/>
      <c r="Y4" s="782" t="s">
        <v>749</v>
      </c>
      <c r="Z4" s="782"/>
      <c r="AA4" s="782"/>
      <c r="AB4" s="782"/>
      <c r="AE4" s="782" t="s">
        <v>750</v>
      </c>
      <c r="AF4" s="782"/>
      <c r="AG4" s="782"/>
      <c r="AH4" s="782"/>
      <c r="AK4" s="782" t="s">
        <v>751</v>
      </c>
      <c r="AL4" s="782"/>
      <c r="AM4" s="782"/>
      <c r="AN4" s="782"/>
    </row>
    <row r="5" spans="1:40" s="240" customFormat="1" x14ac:dyDescent="0.25">
      <c r="A5" s="3" t="s">
        <v>0</v>
      </c>
      <c r="B5" s="513">
        <v>2019</v>
      </c>
      <c r="C5" s="513" t="s">
        <v>765</v>
      </c>
      <c r="D5" s="513">
        <v>2020</v>
      </c>
      <c r="G5" s="3" t="s">
        <v>0</v>
      </c>
      <c r="H5" s="513">
        <v>2019</v>
      </c>
      <c r="I5" s="513" t="s">
        <v>765</v>
      </c>
      <c r="J5" s="513">
        <v>2020</v>
      </c>
      <c r="M5" s="3" t="s">
        <v>0</v>
      </c>
      <c r="N5" s="513">
        <v>2019</v>
      </c>
      <c r="O5" s="513" t="s">
        <v>765</v>
      </c>
      <c r="P5" s="513">
        <v>2020</v>
      </c>
      <c r="S5" s="3" t="s">
        <v>0</v>
      </c>
      <c r="T5" s="513">
        <v>2019</v>
      </c>
      <c r="U5" s="513" t="s">
        <v>765</v>
      </c>
      <c r="V5" s="513">
        <v>2020</v>
      </c>
      <c r="Y5" s="3" t="s">
        <v>0</v>
      </c>
      <c r="Z5" s="513">
        <v>2019</v>
      </c>
      <c r="AA5" s="513" t="s">
        <v>765</v>
      </c>
      <c r="AB5" s="513">
        <v>2020</v>
      </c>
      <c r="AE5" s="3" t="s">
        <v>0</v>
      </c>
      <c r="AF5" s="513">
        <v>2019</v>
      </c>
      <c r="AG5" s="513" t="s">
        <v>765</v>
      </c>
      <c r="AH5" s="513">
        <v>2020</v>
      </c>
      <c r="AK5" s="3" t="s">
        <v>0</v>
      </c>
      <c r="AL5" s="513">
        <v>2019</v>
      </c>
      <c r="AM5" s="513" t="s">
        <v>765</v>
      </c>
      <c r="AN5" s="513">
        <v>2020</v>
      </c>
    </row>
    <row r="6" spans="1:40" x14ac:dyDescent="0.25">
      <c r="A6" s="1"/>
      <c r="B6" s="380"/>
      <c r="C6" s="380"/>
      <c r="D6" s="380"/>
      <c r="G6" s="1"/>
      <c r="H6" s="380"/>
      <c r="I6" s="380"/>
      <c r="J6" s="380"/>
      <c r="M6" s="1"/>
      <c r="N6" s="380"/>
      <c r="O6" s="380"/>
      <c r="P6" s="380"/>
      <c r="S6" s="1"/>
      <c r="T6" s="30"/>
      <c r="U6" s="30"/>
      <c r="V6" s="30"/>
      <c r="Y6" s="1"/>
      <c r="Z6" s="380"/>
      <c r="AA6" s="380"/>
      <c r="AB6" s="380"/>
      <c r="AE6" s="1"/>
      <c r="AF6" s="380"/>
      <c r="AG6" s="380"/>
      <c r="AH6" s="380"/>
      <c r="AK6" s="1"/>
      <c r="AL6" s="380"/>
      <c r="AM6" s="380"/>
      <c r="AN6" s="380"/>
    </row>
    <row r="7" spans="1:40" x14ac:dyDescent="0.25">
      <c r="A7" s="1" t="s">
        <v>766</v>
      </c>
      <c r="B7" s="380">
        <f>+H7+N7+T7+Z7+AF7+AL7</f>
        <v>238971</v>
      </c>
      <c r="C7" s="380"/>
      <c r="D7" s="380">
        <f>+J7+P7+V7+AB7+AH7+AN7</f>
        <v>164025</v>
      </c>
      <c r="G7" s="1" t="s">
        <v>766</v>
      </c>
      <c r="H7" s="380">
        <v>238971</v>
      </c>
      <c r="I7" s="380"/>
      <c r="J7" s="380">
        <v>164025</v>
      </c>
      <c r="M7" s="1" t="s">
        <v>766</v>
      </c>
      <c r="N7" s="380">
        <v>0</v>
      </c>
      <c r="O7" s="380"/>
      <c r="P7" s="380">
        <v>0</v>
      </c>
      <c r="S7" s="1" t="s">
        <v>766</v>
      </c>
      <c r="T7" s="380">
        <v>0</v>
      </c>
      <c r="U7" s="380"/>
      <c r="V7" s="380">
        <v>0</v>
      </c>
      <c r="Y7" s="1" t="s">
        <v>766</v>
      </c>
      <c r="Z7" s="380">
        <v>0</v>
      </c>
      <c r="AA7" s="380"/>
      <c r="AB7" s="380">
        <v>0</v>
      </c>
      <c r="AE7" s="1" t="s">
        <v>766</v>
      </c>
      <c r="AF7" s="380">
        <v>0</v>
      </c>
      <c r="AG7" s="380"/>
      <c r="AH7" s="380">
        <v>0</v>
      </c>
      <c r="AK7" s="1" t="s">
        <v>766</v>
      </c>
      <c r="AL7" s="380">
        <v>0</v>
      </c>
      <c r="AM7" s="380"/>
      <c r="AN7" s="380">
        <v>0</v>
      </c>
    </row>
    <row r="8" spans="1:40" ht="16.5" customHeight="1" x14ac:dyDescent="0.25">
      <c r="A8" s="1" t="s">
        <v>767</v>
      </c>
      <c r="B8" s="380">
        <f t="shared" ref="B8:D31" si="0">+H8+N8+T8+Z8+AF8+AL8</f>
        <v>387719</v>
      </c>
      <c r="C8" s="380"/>
      <c r="D8" s="380">
        <f t="shared" si="0"/>
        <v>386931</v>
      </c>
      <c r="G8" s="1" t="s">
        <v>767</v>
      </c>
      <c r="H8" s="380">
        <v>387719</v>
      </c>
      <c r="I8" s="380"/>
      <c r="J8" s="380">
        <v>386931</v>
      </c>
      <c r="M8" s="1" t="s">
        <v>767</v>
      </c>
      <c r="N8" s="380">
        <v>0</v>
      </c>
      <c r="O8" s="380"/>
      <c r="P8" s="380">
        <v>0</v>
      </c>
      <c r="S8" s="1" t="s">
        <v>767</v>
      </c>
      <c r="T8" s="380">
        <v>0</v>
      </c>
      <c r="U8" s="380"/>
      <c r="V8" s="380">
        <v>0</v>
      </c>
      <c r="Y8" s="1" t="s">
        <v>767</v>
      </c>
      <c r="Z8" s="380">
        <v>0</v>
      </c>
      <c r="AA8" s="380"/>
      <c r="AB8" s="380">
        <v>0</v>
      </c>
      <c r="AE8" s="1" t="s">
        <v>767</v>
      </c>
      <c r="AF8" s="380">
        <v>0</v>
      </c>
      <c r="AG8" s="380"/>
      <c r="AH8" s="380">
        <v>0</v>
      </c>
      <c r="AK8" s="1" t="s">
        <v>767</v>
      </c>
      <c r="AL8" s="380">
        <v>0</v>
      </c>
      <c r="AM8" s="380"/>
      <c r="AN8" s="380">
        <v>0</v>
      </c>
    </row>
    <row r="9" spans="1:40" s="127" customFormat="1" ht="18.75" customHeight="1" x14ac:dyDescent="0.25">
      <c r="A9" s="5" t="s">
        <v>768</v>
      </c>
      <c r="B9" s="380">
        <f t="shared" si="0"/>
        <v>626690</v>
      </c>
      <c r="C9" s="380"/>
      <c r="D9" s="380">
        <f t="shared" si="0"/>
        <v>550956</v>
      </c>
      <c r="G9" s="5" t="s">
        <v>768</v>
      </c>
      <c r="H9" s="381">
        <f>+H8+H7</f>
        <v>626690</v>
      </c>
      <c r="I9" s="381"/>
      <c r="J9" s="381">
        <f>+J8+J7</f>
        <v>550956</v>
      </c>
      <c r="M9" s="5" t="s">
        <v>768</v>
      </c>
      <c r="N9" s="383">
        <v>0</v>
      </c>
      <c r="O9" s="380"/>
      <c r="P9" s="383">
        <v>0</v>
      </c>
      <c r="S9" s="5" t="s">
        <v>768</v>
      </c>
      <c r="T9" s="383">
        <v>0</v>
      </c>
      <c r="U9" s="380"/>
      <c r="V9" s="383">
        <v>0</v>
      </c>
      <c r="Y9" s="5" t="s">
        <v>768</v>
      </c>
      <c r="Z9" s="383">
        <v>0</v>
      </c>
      <c r="AA9" s="381"/>
      <c r="AB9" s="383">
        <v>0</v>
      </c>
      <c r="AE9" s="5" t="s">
        <v>768</v>
      </c>
      <c r="AF9" s="383">
        <v>0</v>
      </c>
      <c r="AG9" s="381"/>
      <c r="AH9" s="383">
        <v>0</v>
      </c>
      <c r="AK9" s="5" t="s">
        <v>768</v>
      </c>
      <c r="AL9" s="383">
        <v>0</v>
      </c>
      <c r="AM9" s="381"/>
      <c r="AN9" s="383">
        <v>0</v>
      </c>
    </row>
    <row r="10" spans="1:40" x14ac:dyDescent="0.25">
      <c r="A10" s="1" t="s">
        <v>769</v>
      </c>
      <c r="B10" s="381">
        <f t="shared" si="0"/>
        <v>1919600897</v>
      </c>
      <c r="C10" s="381"/>
      <c r="D10" s="381">
        <f t="shared" si="0"/>
        <v>2072005866</v>
      </c>
      <c r="G10" s="1" t="s">
        <v>769</v>
      </c>
      <c r="H10" s="380">
        <v>1915559039</v>
      </c>
      <c r="I10" s="380"/>
      <c r="J10" s="380">
        <v>2068016578</v>
      </c>
      <c r="M10" s="1" t="s">
        <v>769</v>
      </c>
      <c r="N10" s="380">
        <v>1455117</v>
      </c>
      <c r="O10" s="380"/>
      <c r="P10" s="380">
        <v>1456155</v>
      </c>
      <c r="S10" s="1" t="s">
        <v>769</v>
      </c>
      <c r="T10" s="380">
        <v>701968</v>
      </c>
      <c r="U10" s="380"/>
      <c r="V10" s="380">
        <v>687068</v>
      </c>
      <c r="Y10" s="1" t="s">
        <v>769</v>
      </c>
      <c r="Z10" s="380">
        <v>0</v>
      </c>
      <c r="AA10" s="380"/>
      <c r="AB10" s="380">
        <v>0</v>
      </c>
      <c r="AE10" s="1" t="s">
        <v>769</v>
      </c>
      <c r="AF10" s="380">
        <v>0</v>
      </c>
      <c r="AG10" s="380"/>
      <c r="AH10" s="380">
        <v>0</v>
      </c>
      <c r="AK10" s="1" t="s">
        <v>769</v>
      </c>
      <c r="AL10" s="380">
        <v>1884773</v>
      </c>
      <c r="AM10" s="380"/>
      <c r="AN10" s="380">
        <v>1846065</v>
      </c>
    </row>
    <row r="11" spans="1:40" x14ac:dyDescent="0.25">
      <c r="A11" s="1" t="s">
        <v>770</v>
      </c>
      <c r="B11" s="380">
        <f t="shared" si="0"/>
        <v>98657847</v>
      </c>
      <c r="C11" s="380"/>
      <c r="D11" s="380">
        <f t="shared" si="0"/>
        <v>101174383</v>
      </c>
      <c r="G11" s="1" t="s">
        <v>770</v>
      </c>
      <c r="H11" s="380">
        <v>95429658</v>
      </c>
      <c r="I11" s="380"/>
      <c r="J11" s="380">
        <v>98626618</v>
      </c>
      <c r="M11" s="1" t="s">
        <v>770</v>
      </c>
      <c r="N11" s="380">
        <v>103297</v>
      </c>
      <c r="O11" s="380"/>
      <c r="P11" s="380">
        <v>76787</v>
      </c>
      <c r="S11" s="1" t="s">
        <v>770</v>
      </c>
      <c r="T11" s="380">
        <v>1204523</v>
      </c>
      <c r="U11" s="380"/>
      <c r="V11" s="380">
        <v>970465</v>
      </c>
      <c r="Y11" s="1" t="s">
        <v>770</v>
      </c>
      <c r="Z11" s="380">
        <v>0</v>
      </c>
      <c r="AA11" s="380"/>
      <c r="AB11" s="380">
        <v>0</v>
      </c>
      <c r="AE11" s="1" t="s">
        <v>770</v>
      </c>
      <c r="AF11" s="380">
        <v>858119</v>
      </c>
      <c r="AG11" s="380"/>
      <c r="AH11" s="380">
        <v>686279</v>
      </c>
      <c r="AK11" s="1" t="s">
        <v>770</v>
      </c>
      <c r="AL11" s="380">
        <v>1062250</v>
      </c>
      <c r="AM11" s="380"/>
      <c r="AN11" s="380">
        <v>814234</v>
      </c>
    </row>
    <row r="12" spans="1:40" x14ac:dyDescent="0.25">
      <c r="A12" s="1" t="s">
        <v>771</v>
      </c>
      <c r="B12" s="380">
        <f t="shared" si="0"/>
        <v>1305304000</v>
      </c>
      <c r="C12" s="380"/>
      <c r="D12" s="380">
        <f t="shared" si="0"/>
        <v>1305304000</v>
      </c>
      <c r="G12" s="1" t="s">
        <v>771</v>
      </c>
      <c r="H12" s="380">
        <v>1305304000</v>
      </c>
      <c r="I12" s="380"/>
      <c r="J12" s="380">
        <v>1305304000</v>
      </c>
      <c r="M12" s="1" t="s">
        <v>771</v>
      </c>
      <c r="N12" s="380">
        <v>0</v>
      </c>
      <c r="O12" s="380"/>
      <c r="P12" s="380">
        <v>0</v>
      </c>
      <c r="S12" s="1" t="s">
        <v>771</v>
      </c>
      <c r="T12" s="380">
        <v>0</v>
      </c>
      <c r="U12" s="380"/>
      <c r="V12" s="380">
        <v>0</v>
      </c>
      <c r="Y12" s="1" t="s">
        <v>771</v>
      </c>
      <c r="Z12" s="380">
        <v>0</v>
      </c>
      <c r="AA12" s="380"/>
      <c r="AB12" s="380">
        <v>0</v>
      </c>
      <c r="AE12" s="1" t="s">
        <v>771</v>
      </c>
      <c r="AF12" s="380">
        <v>0</v>
      </c>
      <c r="AG12" s="380"/>
      <c r="AH12" s="380">
        <v>0</v>
      </c>
      <c r="AK12" s="1" t="s">
        <v>771</v>
      </c>
      <c r="AL12" s="380">
        <v>0</v>
      </c>
      <c r="AM12" s="380"/>
      <c r="AN12" s="380">
        <v>0</v>
      </c>
    </row>
    <row r="13" spans="1:40" s="127" customFormat="1" ht="15.75" x14ac:dyDescent="0.25">
      <c r="A13" s="5" t="s">
        <v>772</v>
      </c>
      <c r="B13" s="381">
        <f t="shared" si="0"/>
        <v>3323562744</v>
      </c>
      <c r="C13" s="381"/>
      <c r="D13" s="381">
        <f t="shared" si="0"/>
        <v>3478484249</v>
      </c>
      <c r="G13" s="5" t="s">
        <v>772</v>
      </c>
      <c r="H13" s="381">
        <f>+H12+H11+H10</f>
        <v>3316292697</v>
      </c>
      <c r="I13" s="381"/>
      <c r="J13" s="381">
        <f>+J12+J11+J10</f>
        <v>3471947196</v>
      </c>
      <c r="M13" s="5" t="s">
        <v>772</v>
      </c>
      <c r="N13" s="383">
        <f>SUM(N10:N12)</f>
        <v>1558414</v>
      </c>
      <c r="O13" s="380"/>
      <c r="P13" s="383">
        <f>SUM(P10:P12)</f>
        <v>1532942</v>
      </c>
      <c r="S13" s="5" t="s">
        <v>772</v>
      </c>
      <c r="T13" s="383">
        <f>SUM(T10:T12)</f>
        <v>1906491</v>
      </c>
      <c r="U13" s="380"/>
      <c r="V13" s="383">
        <f>SUM(V10:V12)</f>
        <v>1657533</v>
      </c>
      <c r="Y13" s="5" t="s">
        <v>772</v>
      </c>
      <c r="Z13" s="383">
        <f>SUM(Z10:Z12)</f>
        <v>0</v>
      </c>
      <c r="AA13" s="381"/>
      <c r="AB13" s="383">
        <f>SUM(AB10:AB12)</f>
        <v>0</v>
      </c>
      <c r="AE13" s="5" t="s">
        <v>772</v>
      </c>
      <c r="AF13" s="383">
        <f>SUM(AF10:AF12)</f>
        <v>858119</v>
      </c>
      <c r="AG13" s="381"/>
      <c r="AH13" s="383">
        <f>SUM(AH10:AH12)</f>
        <v>686279</v>
      </c>
      <c r="AK13" s="5" t="s">
        <v>772</v>
      </c>
      <c r="AL13" s="383">
        <f>SUM(AL10:AL12)</f>
        <v>2947023</v>
      </c>
      <c r="AM13" s="381"/>
      <c r="AN13" s="383">
        <f>SUM(AN10:AN12)</f>
        <v>2660299</v>
      </c>
    </row>
    <row r="14" spans="1:40" x14ac:dyDescent="0.25">
      <c r="A14" s="1" t="s">
        <v>773</v>
      </c>
      <c r="B14" s="380">
        <f t="shared" si="0"/>
        <v>4400000</v>
      </c>
      <c r="C14" s="380"/>
      <c r="D14" s="380">
        <f t="shared" si="0"/>
        <v>4400000</v>
      </c>
      <c r="G14" s="1" t="s">
        <v>773</v>
      </c>
      <c r="H14" s="380">
        <v>4400000</v>
      </c>
      <c r="I14" s="380"/>
      <c r="J14" s="380">
        <f>+J15+J16</f>
        <v>4400000</v>
      </c>
      <c r="M14" s="1" t="s">
        <v>773</v>
      </c>
      <c r="N14" s="380">
        <v>0</v>
      </c>
      <c r="O14" s="380"/>
      <c r="P14" s="380">
        <v>0</v>
      </c>
      <c r="S14" s="1" t="s">
        <v>773</v>
      </c>
      <c r="T14" s="380">
        <v>0</v>
      </c>
      <c r="U14" s="380"/>
      <c r="V14" s="380">
        <v>0</v>
      </c>
      <c r="Y14" s="1" t="s">
        <v>773</v>
      </c>
      <c r="Z14" s="380">
        <v>0</v>
      </c>
      <c r="AA14" s="380"/>
      <c r="AB14" s="380">
        <v>0</v>
      </c>
      <c r="AE14" s="1" t="s">
        <v>773</v>
      </c>
      <c r="AF14" s="380">
        <v>0</v>
      </c>
      <c r="AG14" s="380"/>
      <c r="AH14" s="380">
        <v>0</v>
      </c>
      <c r="AK14" s="1" t="s">
        <v>773</v>
      </c>
      <c r="AL14" s="380">
        <v>0</v>
      </c>
      <c r="AM14" s="380"/>
      <c r="AN14" s="380">
        <v>0</v>
      </c>
    </row>
    <row r="15" spans="1:40" x14ac:dyDescent="0.25">
      <c r="A15" s="1" t="s">
        <v>774</v>
      </c>
      <c r="B15" s="380">
        <f t="shared" si="0"/>
        <v>1400000</v>
      </c>
      <c r="C15" s="380"/>
      <c r="D15" s="380">
        <f t="shared" si="0"/>
        <v>1400000</v>
      </c>
      <c r="G15" s="1" t="s">
        <v>774</v>
      </c>
      <c r="H15" s="380">
        <v>1400000</v>
      </c>
      <c r="I15" s="380"/>
      <c r="J15" s="380">
        <v>1400000</v>
      </c>
      <c r="M15" s="1" t="s">
        <v>774</v>
      </c>
      <c r="N15" s="380">
        <v>0</v>
      </c>
      <c r="O15" s="380"/>
      <c r="P15" s="380">
        <v>0</v>
      </c>
      <c r="S15" s="1" t="s">
        <v>774</v>
      </c>
      <c r="T15" s="380">
        <v>0</v>
      </c>
      <c r="U15" s="380"/>
      <c r="V15" s="380">
        <v>0</v>
      </c>
      <c r="Y15" s="1" t="s">
        <v>774</v>
      </c>
      <c r="Z15" s="380">
        <v>0</v>
      </c>
      <c r="AA15" s="380"/>
      <c r="AB15" s="380">
        <v>0</v>
      </c>
      <c r="AE15" s="1" t="s">
        <v>774</v>
      </c>
      <c r="AF15" s="380">
        <v>0</v>
      </c>
      <c r="AG15" s="380"/>
      <c r="AH15" s="380">
        <v>0</v>
      </c>
      <c r="AK15" s="1" t="s">
        <v>774</v>
      </c>
      <c r="AL15" s="380">
        <v>0</v>
      </c>
      <c r="AM15" s="380"/>
      <c r="AN15" s="380">
        <v>0</v>
      </c>
    </row>
    <row r="16" spans="1:40" x14ac:dyDescent="0.25">
      <c r="A16" s="1" t="s">
        <v>775</v>
      </c>
      <c r="B16" s="380">
        <f t="shared" si="0"/>
        <v>3000000</v>
      </c>
      <c r="C16" s="380"/>
      <c r="D16" s="380">
        <f t="shared" si="0"/>
        <v>3000000</v>
      </c>
      <c r="G16" s="1" t="s">
        <v>775</v>
      </c>
      <c r="H16" s="380">
        <v>3000000</v>
      </c>
      <c r="I16" s="380"/>
      <c r="J16" s="380">
        <v>3000000</v>
      </c>
      <c r="M16" s="1" t="s">
        <v>775</v>
      </c>
      <c r="N16" s="380">
        <v>0</v>
      </c>
      <c r="O16" s="380"/>
      <c r="P16" s="380">
        <v>0</v>
      </c>
      <c r="S16" s="1" t="s">
        <v>775</v>
      </c>
      <c r="T16" s="380">
        <v>0</v>
      </c>
      <c r="U16" s="380"/>
      <c r="V16" s="380">
        <v>0</v>
      </c>
      <c r="Y16" s="1" t="s">
        <v>775</v>
      </c>
      <c r="Z16" s="380">
        <v>0</v>
      </c>
      <c r="AA16" s="380"/>
      <c r="AB16" s="380">
        <v>0</v>
      </c>
      <c r="AE16" s="1" t="s">
        <v>775</v>
      </c>
      <c r="AF16" s="380">
        <v>0</v>
      </c>
      <c r="AG16" s="380"/>
      <c r="AH16" s="380">
        <v>0</v>
      </c>
      <c r="AK16" s="1" t="s">
        <v>775</v>
      </c>
      <c r="AL16" s="380">
        <v>0</v>
      </c>
      <c r="AM16" s="380"/>
      <c r="AN16" s="380">
        <v>0</v>
      </c>
    </row>
    <row r="17" spans="1:40" x14ac:dyDescent="0.25">
      <c r="A17" s="1" t="s">
        <v>776</v>
      </c>
      <c r="B17" s="380">
        <f t="shared" si="0"/>
        <v>8737000</v>
      </c>
      <c r="C17" s="380"/>
      <c r="D17" s="380">
        <f t="shared" si="0"/>
        <v>0</v>
      </c>
      <c r="G17" s="1" t="s">
        <v>776</v>
      </c>
      <c r="H17" s="380">
        <v>8737000</v>
      </c>
      <c r="I17" s="380"/>
      <c r="J17" s="380">
        <v>0</v>
      </c>
      <c r="M17" s="1" t="s">
        <v>776</v>
      </c>
      <c r="N17" s="380">
        <v>0</v>
      </c>
      <c r="O17" s="380"/>
      <c r="P17" s="380">
        <v>0</v>
      </c>
      <c r="S17" s="1" t="s">
        <v>776</v>
      </c>
      <c r="T17" s="380">
        <v>0</v>
      </c>
      <c r="U17" s="380"/>
      <c r="V17" s="380">
        <v>0</v>
      </c>
      <c r="Y17" s="1" t="s">
        <v>776</v>
      </c>
      <c r="Z17" s="380">
        <v>0</v>
      </c>
      <c r="AA17" s="380"/>
      <c r="AB17" s="380">
        <v>0</v>
      </c>
      <c r="AE17" s="1" t="s">
        <v>776</v>
      </c>
      <c r="AF17" s="380">
        <v>0</v>
      </c>
      <c r="AG17" s="380"/>
      <c r="AH17" s="380">
        <v>0</v>
      </c>
      <c r="AK17" s="1" t="s">
        <v>776</v>
      </c>
      <c r="AL17" s="380">
        <v>0</v>
      </c>
      <c r="AM17" s="380"/>
      <c r="AN17" s="380">
        <v>0</v>
      </c>
    </row>
    <row r="18" spans="1:40" s="127" customFormat="1" ht="15.75" x14ac:dyDescent="0.25">
      <c r="A18" s="5" t="s">
        <v>777</v>
      </c>
      <c r="B18" s="381">
        <f t="shared" si="0"/>
        <v>13137000</v>
      </c>
      <c r="C18" s="381"/>
      <c r="D18" s="381">
        <f t="shared" si="0"/>
        <v>4400000</v>
      </c>
      <c r="G18" s="5" t="s">
        <v>777</v>
      </c>
      <c r="H18" s="381">
        <f>+H17+H14</f>
        <v>13137000</v>
      </c>
      <c r="I18" s="381"/>
      <c r="J18" s="381">
        <f>+J17+J14</f>
        <v>4400000</v>
      </c>
      <c r="M18" s="5" t="s">
        <v>777</v>
      </c>
      <c r="N18" s="383">
        <v>0</v>
      </c>
      <c r="O18" s="380"/>
      <c r="P18" s="383">
        <v>0</v>
      </c>
      <c r="S18" s="5" t="s">
        <v>777</v>
      </c>
      <c r="T18" s="383">
        <v>0</v>
      </c>
      <c r="U18" s="380"/>
      <c r="V18" s="383">
        <v>0</v>
      </c>
      <c r="Y18" s="5" t="s">
        <v>777</v>
      </c>
      <c r="Z18" s="383">
        <f>+Z14+Z17</f>
        <v>0</v>
      </c>
      <c r="AA18" s="381"/>
      <c r="AB18" s="383">
        <f>+AB14+AB17</f>
        <v>0</v>
      </c>
      <c r="AE18" s="5" t="s">
        <v>777</v>
      </c>
      <c r="AF18" s="383">
        <f>+AF14+AF17</f>
        <v>0</v>
      </c>
      <c r="AG18" s="381"/>
      <c r="AH18" s="383">
        <f>+AH14+AH17</f>
        <v>0</v>
      </c>
      <c r="AK18" s="5" t="s">
        <v>777</v>
      </c>
      <c r="AL18" s="383">
        <f>+AL17+AL14</f>
        <v>0</v>
      </c>
      <c r="AM18" s="381"/>
      <c r="AN18" s="383">
        <f>+AN17+AN14</f>
        <v>0</v>
      </c>
    </row>
    <row r="19" spans="1:40" s="127" customFormat="1" ht="16.5" customHeight="1" x14ac:dyDescent="0.25">
      <c r="A19" s="5" t="s">
        <v>778</v>
      </c>
      <c r="B19" s="381">
        <f t="shared" si="0"/>
        <v>3337326434</v>
      </c>
      <c r="C19" s="381"/>
      <c r="D19" s="381">
        <f t="shared" si="0"/>
        <v>3483435205</v>
      </c>
      <c r="G19" s="5" t="s">
        <v>778</v>
      </c>
      <c r="H19" s="381">
        <f>+H18+H13+H9</f>
        <v>3330056387</v>
      </c>
      <c r="I19" s="381"/>
      <c r="J19" s="381">
        <f>+J18+J13+J9</f>
        <v>3476898152</v>
      </c>
      <c r="M19" s="5" t="s">
        <v>778</v>
      </c>
      <c r="N19" s="383">
        <f>+N18+N13+N9</f>
        <v>1558414</v>
      </c>
      <c r="O19" s="380"/>
      <c r="P19" s="383">
        <f>+P18+P13+P9</f>
        <v>1532942</v>
      </c>
      <c r="S19" s="5" t="s">
        <v>778</v>
      </c>
      <c r="T19" s="383">
        <f>+T18+T13+T9</f>
        <v>1906491</v>
      </c>
      <c r="U19" s="380"/>
      <c r="V19" s="383">
        <f>+V18+V13+V9</f>
        <v>1657533</v>
      </c>
      <c r="Y19" s="5" t="s">
        <v>778</v>
      </c>
      <c r="Z19" s="383">
        <f>+Z18+Z13+Z9</f>
        <v>0</v>
      </c>
      <c r="AA19" s="381"/>
      <c r="AB19" s="383">
        <f>+AB18+AB13+AB9</f>
        <v>0</v>
      </c>
      <c r="AE19" s="5" t="s">
        <v>778</v>
      </c>
      <c r="AF19" s="383">
        <f>+AF18+AF13+AF9</f>
        <v>858119</v>
      </c>
      <c r="AG19" s="381"/>
      <c r="AH19" s="383">
        <f>+AH18+AH13+AH9</f>
        <v>686279</v>
      </c>
      <c r="AK19" s="5" t="s">
        <v>778</v>
      </c>
      <c r="AL19" s="383">
        <f>+AL18+AL13+AL9</f>
        <v>2947023</v>
      </c>
      <c r="AM19" s="381"/>
      <c r="AN19" s="383">
        <f>+AN18+AN13+AN9</f>
        <v>2660299</v>
      </c>
    </row>
    <row r="20" spans="1:40" x14ac:dyDescent="0.25">
      <c r="A20" s="1" t="s">
        <v>779</v>
      </c>
      <c r="B20" s="380">
        <f t="shared" si="0"/>
        <v>2190540</v>
      </c>
      <c r="C20" s="380"/>
      <c r="D20" s="380">
        <f t="shared" si="0"/>
        <v>3175155</v>
      </c>
      <c r="G20" s="1" t="s">
        <v>779</v>
      </c>
      <c r="H20" s="380">
        <v>925480</v>
      </c>
      <c r="I20" s="380"/>
      <c r="J20" s="380">
        <v>771595</v>
      </c>
      <c r="M20" s="1" t="s">
        <v>779</v>
      </c>
      <c r="N20" s="380">
        <v>449460</v>
      </c>
      <c r="O20" s="380"/>
      <c r="P20" s="380">
        <v>292895</v>
      </c>
      <c r="S20" s="1" t="s">
        <v>779</v>
      </c>
      <c r="T20" s="380">
        <v>630675</v>
      </c>
      <c r="U20" s="380"/>
      <c r="V20" s="380">
        <v>964640</v>
      </c>
      <c r="Y20" s="1" t="s">
        <v>779</v>
      </c>
      <c r="Z20" s="380">
        <v>95680</v>
      </c>
      <c r="AA20" s="380"/>
      <c r="AB20" s="380">
        <v>459150</v>
      </c>
      <c r="AE20" s="1" t="s">
        <v>779</v>
      </c>
      <c r="AF20" s="380">
        <v>35280</v>
      </c>
      <c r="AG20" s="380"/>
      <c r="AH20" s="380">
        <v>379795</v>
      </c>
      <c r="AK20" s="1" t="s">
        <v>779</v>
      </c>
      <c r="AL20" s="380">
        <v>53965</v>
      </c>
      <c r="AM20" s="380"/>
      <c r="AN20" s="380">
        <v>307080</v>
      </c>
    </row>
    <row r="21" spans="1:40" s="127" customFormat="1" ht="15.75" x14ac:dyDescent="0.25">
      <c r="A21" s="5" t="s">
        <v>780</v>
      </c>
      <c r="B21" s="381">
        <f t="shared" si="0"/>
        <v>2190540</v>
      </c>
      <c r="C21" s="381"/>
      <c r="D21" s="381">
        <f t="shared" si="0"/>
        <v>3175155</v>
      </c>
      <c r="G21" s="5" t="s">
        <v>780</v>
      </c>
      <c r="H21" s="381">
        <f>+H20</f>
        <v>925480</v>
      </c>
      <c r="I21" s="381"/>
      <c r="J21" s="381">
        <f>+J20</f>
        <v>771595</v>
      </c>
      <c r="M21" s="5" t="s">
        <v>780</v>
      </c>
      <c r="N21" s="383">
        <f>+N20</f>
        <v>449460</v>
      </c>
      <c r="O21" s="380"/>
      <c r="P21" s="383">
        <f>+P20</f>
        <v>292895</v>
      </c>
      <c r="S21" s="5" t="s">
        <v>780</v>
      </c>
      <c r="T21" s="383">
        <f>+T20</f>
        <v>630675</v>
      </c>
      <c r="U21" s="380"/>
      <c r="V21" s="383">
        <f>+V20</f>
        <v>964640</v>
      </c>
      <c r="Y21" s="5" t="s">
        <v>780</v>
      </c>
      <c r="Z21" s="383">
        <f>+Z20</f>
        <v>95680</v>
      </c>
      <c r="AA21" s="381"/>
      <c r="AB21" s="383">
        <f>+AB20</f>
        <v>459150</v>
      </c>
      <c r="AE21" s="5" t="s">
        <v>780</v>
      </c>
      <c r="AF21" s="383">
        <f>+AF20</f>
        <v>35280</v>
      </c>
      <c r="AG21" s="381"/>
      <c r="AH21" s="383">
        <f>+AH20</f>
        <v>379795</v>
      </c>
      <c r="AK21" s="5" t="s">
        <v>780</v>
      </c>
      <c r="AL21" s="383">
        <f>+AL20</f>
        <v>53965</v>
      </c>
      <c r="AM21" s="381"/>
      <c r="AN21" s="383">
        <f>+AN20</f>
        <v>307080</v>
      </c>
    </row>
    <row r="22" spans="1:40" x14ac:dyDescent="0.25">
      <c r="A22" s="1" t="s">
        <v>781</v>
      </c>
      <c r="B22" s="380">
        <f t="shared" si="0"/>
        <v>19678127</v>
      </c>
      <c r="C22" s="380"/>
      <c r="D22" s="380">
        <f t="shared" si="0"/>
        <v>49547746</v>
      </c>
      <c r="G22" s="1" t="s">
        <v>781</v>
      </c>
      <c r="H22" s="380">
        <v>19220009</v>
      </c>
      <c r="I22" s="380"/>
      <c r="J22" s="380">
        <v>47671203</v>
      </c>
      <c r="M22" s="1" t="s">
        <v>781</v>
      </c>
      <c r="N22" s="380">
        <v>368831</v>
      </c>
      <c r="O22" s="380"/>
      <c r="P22" s="380">
        <v>1027775</v>
      </c>
      <c r="S22" s="1" t="s">
        <v>781</v>
      </c>
      <c r="T22" s="380">
        <v>42354</v>
      </c>
      <c r="U22" s="380"/>
      <c r="V22" s="380">
        <v>351547</v>
      </c>
      <c r="Y22" s="1" t="s">
        <v>781</v>
      </c>
      <c r="Z22" s="380">
        <v>11774</v>
      </c>
      <c r="AA22" s="380"/>
      <c r="AB22" s="380">
        <v>39186</v>
      </c>
      <c r="AE22" s="1" t="s">
        <v>781</v>
      </c>
      <c r="AF22" s="380">
        <v>9356</v>
      </c>
      <c r="AG22" s="380"/>
      <c r="AH22" s="380">
        <v>257590</v>
      </c>
      <c r="AK22" s="1" t="s">
        <v>781</v>
      </c>
      <c r="AL22" s="380">
        <v>25803</v>
      </c>
      <c r="AM22" s="380"/>
      <c r="AN22" s="380">
        <v>200445</v>
      </c>
    </row>
    <row r="23" spans="1:40" s="127" customFormat="1" ht="15.75" x14ac:dyDescent="0.25">
      <c r="A23" s="5" t="s">
        <v>782</v>
      </c>
      <c r="B23" s="381">
        <f t="shared" si="0"/>
        <v>19678127</v>
      </c>
      <c r="C23" s="381"/>
      <c r="D23" s="381">
        <f t="shared" si="0"/>
        <v>49547746</v>
      </c>
      <c r="G23" s="5" t="s">
        <v>782</v>
      </c>
      <c r="H23" s="381">
        <f>+H22</f>
        <v>19220009</v>
      </c>
      <c r="I23" s="381"/>
      <c r="J23" s="381">
        <f>+J22</f>
        <v>47671203</v>
      </c>
      <c r="M23" s="5" t="s">
        <v>782</v>
      </c>
      <c r="N23" s="383">
        <f>+N22</f>
        <v>368831</v>
      </c>
      <c r="O23" s="380"/>
      <c r="P23" s="383">
        <f>+P22</f>
        <v>1027775</v>
      </c>
      <c r="S23" s="5" t="s">
        <v>782</v>
      </c>
      <c r="T23" s="383">
        <f>+T22</f>
        <v>42354</v>
      </c>
      <c r="U23" s="380"/>
      <c r="V23" s="383">
        <f>+V22</f>
        <v>351547</v>
      </c>
      <c r="Y23" s="5" t="s">
        <v>782</v>
      </c>
      <c r="Z23" s="383">
        <f>+Z22</f>
        <v>11774</v>
      </c>
      <c r="AA23" s="381"/>
      <c r="AB23" s="383">
        <f>+AB22</f>
        <v>39186</v>
      </c>
      <c r="AE23" s="5" t="s">
        <v>782</v>
      </c>
      <c r="AF23" s="383">
        <f>+AF22</f>
        <v>9356</v>
      </c>
      <c r="AG23" s="381"/>
      <c r="AH23" s="383">
        <f>+AH22</f>
        <v>257590</v>
      </c>
      <c r="AK23" s="5" t="s">
        <v>782</v>
      </c>
      <c r="AL23" s="383">
        <f>+AL22</f>
        <v>25803</v>
      </c>
      <c r="AM23" s="381"/>
      <c r="AN23" s="383">
        <f>+AN22</f>
        <v>200445</v>
      </c>
    </row>
    <row r="24" spans="1:40" s="127" customFormat="1" ht="15.75" x14ac:dyDescent="0.25">
      <c r="A24" s="5" t="s">
        <v>783</v>
      </c>
      <c r="B24" s="381">
        <f t="shared" si="0"/>
        <v>21868667</v>
      </c>
      <c r="C24" s="381"/>
      <c r="D24" s="381">
        <f t="shared" si="0"/>
        <v>52722901</v>
      </c>
      <c r="G24" s="5" t="s">
        <v>783</v>
      </c>
      <c r="H24" s="381">
        <f>+H23+H21</f>
        <v>20145489</v>
      </c>
      <c r="I24" s="381"/>
      <c r="J24" s="381">
        <f>+J23+J21</f>
        <v>48442798</v>
      </c>
      <c r="M24" s="5" t="s">
        <v>783</v>
      </c>
      <c r="N24" s="383">
        <f>+N23+N21</f>
        <v>818291</v>
      </c>
      <c r="O24" s="380"/>
      <c r="P24" s="383">
        <f>+P23+P21</f>
        <v>1320670</v>
      </c>
      <c r="S24" s="5" t="s">
        <v>783</v>
      </c>
      <c r="T24" s="383">
        <f>+T23+T21</f>
        <v>673029</v>
      </c>
      <c r="U24" s="380"/>
      <c r="V24" s="383">
        <f>+V23+V21</f>
        <v>1316187</v>
      </c>
      <c r="Y24" s="5" t="s">
        <v>783</v>
      </c>
      <c r="Z24" s="383">
        <f>+Z23+Z21</f>
        <v>107454</v>
      </c>
      <c r="AA24" s="381"/>
      <c r="AB24" s="383">
        <f>+AB23+AB21</f>
        <v>498336</v>
      </c>
      <c r="AE24" s="5" t="s">
        <v>783</v>
      </c>
      <c r="AF24" s="383">
        <f>+AF23+AF21</f>
        <v>44636</v>
      </c>
      <c r="AG24" s="381"/>
      <c r="AH24" s="383">
        <f>+AH23+AH21</f>
        <v>637385</v>
      </c>
      <c r="AK24" s="5" t="s">
        <v>783</v>
      </c>
      <c r="AL24" s="383">
        <f>+AL23+AL21</f>
        <v>79768</v>
      </c>
      <c r="AM24" s="381"/>
      <c r="AN24" s="383">
        <f>+AN23+AN21</f>
        <v>507525</v>
      </c>
    </row>
    <row r="25" spans="1:40" x14ac:dyDescent="0.25">
      <c r="A25" s="1" t="s">
        <v>784</v>
      </c>
      <c r="B25" s="380">
        <f t="shared" si="0"/>
        <v>10292694</v>
      </c>
      <c r="C25" s="380"/>
      <c r="D25" s="380">
        <f t="shared" si="0"/>
        <v>8814113</v>
      </c>
      <c r="G25" s="1" t="s">
        <v>784</v>
      </c>
      <c r="H25" s="380">
        <v>10292694</v>
      </c>
      <c r="I25" s="380"/>
      <c r="J25" s="380">
        <v>8814113</v>
      </c>
      <c r="M25" s="1" t="s">
        <v>784</v>
      </c>
      <c r="N25" s="380">
        <v>0</v>
      </c>
      <c r="O25" s="380"/>
      <c r="P25" s="380">
        <v>0</v>
      </c>
      <c r="S25" s="1" t="s">
        <v>784</v>
      </c>
      <c r="T25" s="380">
        <v>0</v>
      </c>
      <c r="U25" s="380"/>
      <c r="V25" s="380">
        <v>0</v>
      </c>
      <c r="Y25" s="1" t="s">
        <v>784</v>
      </c>
      <c r="Z25" s="380">
        <v>0</v>
      </c>
      <c r="AA25" s="380"/>
      <c r="AB25" s="380">
        <v>0</v>
      </c>
      <c r="AE25" s="1" t="s">
        <v>784</v>
      </c>
      <c r="AF25" s="380">
        <v>0</v>
      </c>
      <c r="AG25" s="380"/>
      <c r="AH25" s="380">
        <v>0</v>
      </c>
      <c r="AK25" s="1" t="s">
        <v>784</v>
      </c>
      <c r="AL25" s="380">
        <v>0</v>
      </c>
      <c r="AM25" s="380"/>
      <c r="AN25" s="380">
        <v>0</v>
      </c>
    </row>
    <row r="26" spans="1:40" x14ac:dyDescent="0.25">
      <c r="A26" s="1" t="s">
        <v>785</v>
      </c>
      <c r="B26" s="380">
        <f t="shared" si="0"/>
        <v>2935589</v>
      </c>
      <c r="C26" s="380"/>
      <c r="D26" s="380">
        <f t="shared" si="0"/>
        <v>3192145</v>
      </c>
      <c r="G26" s="1" t="s">
        <v>785</v>
      </c>
      <c r="H26" s="380">
        <v>2935589</v>
      </c>
      <c r="I26" s="380"/>
      <c r="J26" s="380">
        <v>3192145</v>
      </c>
      <c r="M26" s="1" t="s">
        <v>785</v>
      </c>
      <c r="N26" s="380">
        <v>0</v>
      </c>
      <c r="O26" s="380"/>
      <c r="P26" s="380">
        <v>0</v>
      </c>
      <c r="S26" s="1" t="s">
        <v>785</v>
      </c>
      <c r="T26" s="380">
        <v>0</v>
      </c>
      <c r="U26" s="380"/>
      <c r="V26" s="380">
        <v>0</v>
      </c>
      <c r="Y26" s="1" t="s">
        <v>785</v>
      </c>
      <c r="Z26" s="380">
        <v>0</v>
      </c>
      <c r="AA26" s="380"/>
      <c r="AB26" s="380">
        <v>0</v>
      </c>
      <c r="AE26" s="1" t="s">
        <v>785</v>
      </c>
      <c r="AF26" s="380">
        <v>0</v>
      </c>
      <c r="AG26" s="380"/>
      <c r="AH26" s="380">
        <v>0</v>
      </c>
      <c r="AK26" s="1" t="s">
        <v>785</v>
      </c>
      <c r="AL26" s="380">
        <v>0</v>
      </c>
      <c r="AM26" s="380"/>
      <c r="AN26" s="380">
        <v>0</v>
      </c>
    </row>
    <row r="27" spans="1:40" x14ac:dyDescent="0.25">
      <c r="A27" s="1" t="s">
        <v>786</v>
      </c>
      <c r="B27" s="380">
        <f t="shared" si="0"/>
        <v>6148888</v>
      </c>
      <c r="C27" s="380"/>
      <c r="D27" s="380">
        <f t="shared" si="0"/>
        <v>2131656</v>
      </c>
      <c r="G27" s="1" t="s">
        <v>786</v>
      </c>
      <c r="H27" s="380">
        <v>6148888</v>
      </c>
      <c r="I27" s="380"/>
      <c r="J27" s="380">
        <v>2131656</v>
      </c>
      <c r="M27" s="1" t="s">
        <v>786</v>
      </c>
      <c r="N27" s="380">
        <v>0</v>
      </c>
      <c r="O27" s="380"/>
      <c r="P27" s="380">
        <v>0</v>
      </c>
      <c r="S27" s="1" t="s">
        <v>786</v>
      </c>
      <c r="T27" s="380">
        <v>0</v>
      </c>
      <c r="U27" s="380"/>
      <c r="V27" s="380">
        <v>0</v>
      </c>
      <c r="Y27" s="1" t="s">
        <v>786</v>
      </c>
      <c r="Z27" s="380">
        <v>0</v>
      </c>
      <c r="AA27" s="380"/>
      <c r="AB27" s="380">
        <v>0</v>
      </c>
      <c r="AE27" s="1" t="s">
        <v>786</v>
      </c>
      <c r="AF27" s="380">
        <v>0</v>
      </c>
      <c r="AG27" s="380"/>
      <c r="AH27" s="380">
        <v>0</v>
      </c>
      <c r="AK27" s="1" t="s">
        <v>786</v>
      </c>
      <c r="AL27" s="380">
        <v>0</v>
      </c>
      <c r="AM27" s="380"/>
      <c r="AN27" s="380">
        <v>0</v>
      </c>
    </row>
    <row r="28" spans="1:40" x14ac:dyDescent="0.25">
      <c r="A28" s="1" t="s">
        <v>787</v>
      </c>
      <c r="B28" s="380">
        <f t="shared" si="0"/>
        <v>1208217</v>
      </c>
      <c r="C28" s="380"/>
      <c r="D28" s="380">
        <f t="shared" si="0"/>
        <v>3490312</v>
      </c>
      <c r="G28" s="1" t="s">
        <v>787</v>
      </c>
      <c r="H28" s="380">
        <v>1208217</v>
      </c>
      <c r="I28" s="380"/>
      <c r="J28" s="380">
        <v>3490312</v>
      </c>
      <c r="M28" s="1" t="s">
        <v>787</v>
      </c>
      <c r="N28" s="380">
        <v>0</v>
      </c>
      <c r="O28" s="380"/>
      <c r="P28" s="380">
        <v>0</v>
      </c>
      <c r="S28" s="1" t="s">
        <v>787</v>
      </c>
      <c r="T28" s="380">
        <v>0</v>
      </c>
      <c r="U28" s="380"/>
      <c r="V28" s="380">
        <v>0</v>
      </c>
      <c r="Y28" s="1" t="s">
        <v>787</v>
      </c>
      <c r="Z28" s="380">
        <v>0</v>
      </c>
      <c r="AA28" s="380"/>
      <c r="AB28" s="380">
        <v>0</v>
      </c>
      <c r="AE28" s="1" t="s">
        <v>787</v>
      </c>
      <c r="AF28" s="380">
        <v>0</v>
      </c>
      <c r="AG28" s="380"/>
      <c r="AH28" s="380">
        <v>0</v>
      </c>
      <c r="AK28" s="1" t="s">
        <v>787</v>
      </c>
      <c r="AL28" s="380">
        <v>0</v>
      </c>
      <c r="AM28" s="380"/>
      <c r="AN28" s="380">
        <v>0</v>
      </c>
    </row>
    <row r="29" spans="1:40" x14ac:dyDescent="0.25">
      <c r="A29" s="1" t="s">
        <v>788</v>
      </c>
      <c r="B29" s="380">
        <f t="shared" si="0"/>
        <v>5475258</v>
      </c>
      <c r="C29" s="380"/>
      <c r="D29" s="380">
        <f t="shared" si="0"/>
        <v>14042991</v>
      </c>
      <c r="G29" s="1" t="s">
        <v>788</v>
      </c>
      <c r="H29" s="380">
        <v>5461758</v>
      </c>
      <c r="I29" s="380"/>
      <c r="J29" s="380">
        <f>+J30+J31+J32+J33</f>
        <v>14042991</v>
      </c>
      <c r="M29" s="1" t="s">
        <v>788</v>
      </c>
      <c r="N29" s="380">
        <v>0</v>
      </c>
      <c r="O29" s="380"/>
      <c r="P29" s="380">
        <v>0</v>
      </c>
      <c r="S29" s="1" t="s">
        <v>788</v>
      </c>
      <c r="T29" s="380">
        <f>+T30+T31+T32+T33</f>
        <v>13500</v>
      </c>
      <c r="U29" s="380"/>
      <c r="V29" s="380">
        <f>+V30+V31+V32+V33</f>
        <v>0</v>
      </c>
      <c r="Y29" s="1" t="s">
        <v>788</v>
      </c>
      <c r="Z29" s="380">
        <v>0</v>
      </c>
      <c r="AA29" s="380"/>
      <c r="AB29" s="380">
        <v>0</v>
      </c>
      <c r="AE29" s="1" t="s">
        <v>788</v>
      </c>
      <c r="AF29" s="380">
        <f>+AF30+AF32+AF33</f>
        <v>0</v>
      </c>
      <c r="AG29" s="380"/>
      <c r="AH29" s="380">
        <f>+AH30+AH32+AH33</f>
        <v>0</v>
      </c>
      <c r="AK29" s="1" t="s">
        <v>788</v>
      </c>
      <c r="AL29" s="380">
        <v>0</v>
      </c>
      <c r="AM29" s="380"/>
      <c r="AN29" s="380">
        <v>0</v>
      </c>
    </row>
    <row r="30" spans="1:40" x14ac:dyDescent="0.25">
      <c r="A30" s="1" t="s">
        <v>789</v>
      </c>
      <c r="B30" s="380">
        <f t="shared" si="0"/>
        <v>65418</v>
      </c>
      <c r="C30" s="380"/>
      <c r="D30" s="380">
        <f t="shared" si="0"/>
        <v>1216793</v>
      </c>
      <c r="G30" s="1" t="s">
        <v>789</v>
      </c>
      <c r="H30" s="380">
        <v>51918</v>
      </c>
      <c r="I30" s="380"/>
      <c r="J30" s="380">
        <v>1216793</v>
      </c>
      <c r="M30" s="1" t="s">
        <v>789</v>
      </c>
      <c r="N30" s="380">
        <v>0</v>
      </c>
      <c r="O30" s="380"/>
      <c r="P30" s="380">
        <v>0</v>
      </c>
      <c r="S30" s="1" t="s">
        <v>789</v>
      </c>
      <c r="T30" s="380">
        <v>13500</v>
      </c>
      <c r="U30" s="380"/>
      <c r="V30" s="380">
        <v>0</v>
      </c>
      <c r="Y30" s="1" t="s">
        <v>789</v>
      </c>
      <c r="Z30" s="380">
        <v>0</v>
      </c>
      <c r="AA30" s="380"/>
      <c r="AB30" s="380">
        <v>0</v>
      </c>
      <c r="AE30" s="1" t="s">
        <v>789</v>
      </c>
      <c r="AF30" s="380">
        <v>0</v>
      </c>
      <c r="AG30" s="380"/>
      <c r="AH30" s="380">
        <v>0</v>
      </c>
      <c r="AK30" s="1" t="s">
        <v>789</v>
      </c>
      <c r="AL30" s="380">
        <v>0</v>
      </c>
      <c r="AM30" s="380"/>
      <c r="AN30" s="380">
        <v>0</v>
      </c>
    </row>
    <row r="31" spans="1:40" x14ac:dyDescent="0.25">
      <c r="A31" s="1" t="s">
        <v>790</v>
      </c>
      <c r="B31" s="380">
        <f t="shared" si="0"/>
        <v>4248750</v>
      </c>
      <c r="C31" s="380"/>
      <c r="D31" s="380">
        <f t="shared" si="0"/>
        <v>9843750</v>
      </c>
      <c r="G31" s="1" t="s">
        <v>790</v>
      </c>
      <c r="H31" s="380">
        <v>4248750</v>
      </c>
      <c r="I31" s="1"/>
      <c r="J31" s="380">
        <v>9843750</v>
      </c>
      <c r="M31" s="1" t="s">
        <v>790</v>
      </c>
      <c r="N31" s="1"/>
      <c r="O31" s="1"/>
      <c r="P31" s="1"/>
      <c r="S31" s="1" t="s">
        <v>790</v>
      </c>
      <c r="T31" s="380"/>
      <c r="U31" s="380"/>
      <c r="V31" s="380"/>
      <c r="Y31" s="1" t="s">
        <v>790</v>
      </c>
      <c r="Z31" s="1"/>
      <c r="AA31" s="1"/>
      <c r="AB31" s="1"/>
      <c r="AE31" s="1" t="s">
        <v>790</v>
      </c>
      <c r="AF31" s="1"/>
      <c r="AG31" s="1"/>
      <c r="AH31" s="1"/>
      <c r="AK31" s="1" t="s">
        <v>790</v>
      </c>
      <c r="AL31" s="1"/>
      <c r="AM31" s="1"/>
      <c r="AN31" s="1"/>
    </row>
    <row r="32" spans="1:40" hidden="1" x14ac:dyDescent="0.25">
      <c r="A32" s="1" t="s">
        <v>791</v>
      </c>
      <c r="B32" s="380">
        <f>+H32+N32+T32+Z32+AF32+AL32</f>
        <v>0</v>
      </c>
      <c r="C32" s="380"/>
      <c r="D32" s="380">
        <f>+J32+P32+V32+AB32+AH32+AN32</f>
        <v>0</v>
      </c>
      <c r="G32" s="1" t="s">
        <v>791</v>
      </c>
      <c r="H32" s="380">
        <v>0</v>
      </c>
      <c r="I32" s="380"/>
      <c r="J32" s="380">
        <v>0</v>
      </c>
      <c r="M32" s="1" t="s">
        <v>791</v>
      </c>
      <c r="N32" s="380">
        <v>0</v>
      </c>
      <c r="O32" s="380"/>
      <c r="P32" s="380">
        <v>0</v>
      </c>
      <c r="S32" s="1" t="s">
        <v>791</v>
      </c>
      <c r="T32" s="380">
        <v>0</v>
      </c>
      <c r="U32" s="380"/>
      <c r="V32" s="380">
        <v>0</v>
      </c>
      <c r="Y32" s="1" t="s">
        <v>791</v>
      </c>
      <c r="Z32" s="380">
        <v>0</v>
      </c>
      <c r="AA32" s="380"/>
      <c r="AB32" s="380">
        <v>0</v>
      </c>
      <c r="AE32" s="1" t="s">
        <v>791</v>
      </c>
      <c r="AF32" s="380">
        <v>0</v>
      </c>
      <c r="AG32" s="380"/>
      <c r="AH32" s="380">
        <v>0</v>
      </c>
      <c r="AK32" s="1" t="s">
        <v>791</v>
      </c>
      <c r="AL32" s="380">
        <v>0</v>
      </c>
      <c r="AM32" s="380"/>
      <c r="AN32" s="380">
        <v>0</v>
      </c>
    </row>
    <row r="33" spans="1:40" x14ac:dyDescent="0.25">
      <c r="A33" s="1" t="s">
        <v>792</v>
      </c>
      <c r="B33" s="380">
        <f>+H33+N33+T33+Z33+AF33+AL33</f>
        <v>1161090</v>
      </c>
      <c r="C33" s="380"/>
      <c r="D33" s="380">
        <f>+J33+P33+V33+AB33+AH33+AN33</f>
        <v>2982448</v>
      </c>
      <c r="G33" s="1" t="s">
        <v>792</v>
      </c>
      <c r="H33" s="380">
        <v>1161090</v>
      </c>
      <c r="I33" s="380"/>
      <c r="J33" s="380">
        <v>2982448</v>
      </c>
      <c r="M33" s="1" t="s">
        <v>792</v>
      </c>
      <c r="N33" s="380">
        <v>0</v>
      </c>
      <c r="O33" s="380"/>
      <c r="P33" s="380">
        <v>0</v>
      </c>
      <c r="S33" s="1" t="s">
        <v>792</v>
      </c>
      <c r="T33" s="380">
        <v>0</v>
      </c>
      <c r="U33" s="380"/>
      <c r="V33" s="380">
        <v>0</v>
      </c>
      <c r="Y33" s="1" t="s">
        <v>792</v>
      </c>
      <c r="Z33" s="380">
        <v>0</v>
      </c>
      <c r="AA33" s="380"/>
      <c r="AB33" s="380">
        <v>0</v>
      </c>
      <c r="AE33" s="1" t="s">
        <v>792</v>
      </c>
      <c r="AF33" s="380">
        <v>0</v>
      </c>
      <c r="AG33" s="380"/>
      <c r="AH33" s="380">
        <v>0</v>
      </c>
      <c r="AK33" s="1" t="s">
        <v>792</v>
      </c>
      <c r="AL33" s="380">
        <v>0</v>
      </c>
      <c r="AM33" s="380"/>
      <c r="AN33" s="380">
        <v>0</v>
      </c>
    </row>
    <row r="34" spans="1:40" x14ac:dyDescent="0.25">
      <c r="A34" s="1" t="s">
        <v>793</v>
      </c>
      <c r="B34" s="380">
        <f>+H34+N34+T34+Z34+AF34+AL34</f>
        <v>5611720</v>
      </c>
      <c r="C34" s="380"/>
      <c r="D34" s="380">
        <f>+J34+P34+V34+AB34+AH34+AN34</f>
        <v>1661720</v>
      </c>
      <c r="G34" s="1" t="s">
        <v>793</v>
      </c>
      <c r="H34" s="380">
        <f>+H35</f>
        <v>5611720</v>
      </c>
      <c r="I34" s="380"/>
      <c r="J34" s="380">
        <f>+J35</f>
        <v>1661720</v>
      </c>
      <c r="M34" s="1" t="s">
        <v>793</v>
      </c>
      <c r="N34" s="380">
        <v>0</v>
      </c>
      <c r="O34" s="380"/>
      <c r="P34" s="380">
        <v>0</v>
      </c>
      <c r="S34" s="1" t="s">
        <v>793</v>
      </c>
      <c r="T34" s="380">
        <v>0</v>
      </c>
      <c r="U34" s="380"/>
      <c r="V34" s="380">
        <v>0</v>
      </c>
      <c r="Y34" s="1" t="s">
        <v>793</v>
      </c>
      <c r="Z34" s="380">
        <v>0</v>
      </c>
      <c r="AA34" s="380"/>
      <c r="AB34" s="380">
        <v>0</v>
      </c>
      <c r="AE34" s="1" t="s">
        <v>793</v>
      </c>
      <c r="AF34" s="380">
        <v>0</v>
      </c>
      <c r="AG34" s="380"/>
      <c r="AH34" s="380">
        <v>0</v>
      </c>
      <c r="AK34" s="1" t="s">
        <v>793</v>
      </c>
      <c r="AL34" s="380">
        <v>0</v>
      </c>
      <c r="AM34" s="380"/>
      <c r="AN34" s="380">
        <v>0</v>
      </c>
    </row>
    <row r="35" spans="1:40" s="319" customFormat="1" ht="15.75" x14ac:dyDescent="0.25">
      <c r="A35" s="1" t="s">
        <v>794</v>
      </c>
      <c r="B35" s="380">
        <f>+H35+N35+T35+Z35+AF35+AL35</f>
        <v>5611720</v>
      </c>
      <c r="C35" s="380"/>
      <c r="D35" s="380">
        <f>+J35+P35+V35+AB35+AH35+AN35</f>
        <v>1661720</v>
      </c>
      <c r="G35" s="1" t="s">
        <v>794</v>
      </c>
      <c r="H35" s="380">
        <v>5611720</v>
      </c>
      <c r="I35" s="380"/>
      <c r="J35" s="380">
        <v>1661720</v>
      </c>
      <c r="M35" s="1" t="s">
        <v>794</v>
      </c>
      <c r="N35" s="380">
        <v>0</v>
      </c>
      <c r="O35" s="380"/>
      <c r="P35" s="380">
        <v>0</v>
      </c>
      <c r="S35" s="1" t="s">
        <v>794</v>
      </c>
      <c r="T35" s="380">
        <v>0</v>
      </c>
      <c r="U35" s="380"/>
      <c r="V35" s="380">
        <v>0</v>
      </c>
      <c r="Y35" s="1" t="s">
        <v>794</v>
      </c>
      <c r="Z35" s="380">
        <v>0</v>
      </c>
      <c r="AA35" s="380"/>
      <c r="AB35" s="380">
        <v>0</v>
      </c>
      <c r="AE35" s="1" t="s">
        <v>794</v>
      </c>
      <c r="AF35" s="380">
        <v>0</v>
      </c>
      <c r="AG35" s="380"/>
      <c r="AH35" s="380">
        <v>0</v>
      </c>
      <c r="AK35" s="1" t="s">
        <v>794</v>
      </c>
      <c r="AL35" s="380">
        <v>0</v>
      </c>
      <c r="AM35" s="380"/>
      <c r="AN35" s="380">
        <v>0</v>
      </c>
    </row>
    <row r="36" spans="1:40" ht="15.75" x14ac:dyDescent="0.25">
      <c r="A36" s="5" t="s">
        <v>795</v>
      </c>
      <c r="B36" s="381">
        <f>+H36+N36+T36+Z36+AF36+AL36</f>
        <v>21379672</v>
      </c>
      <c r="C36" s="381"/>
      <c r="D36" s="381">
        <f>+J36+P36+V36+AB36+AH36+AN36</f>
        <v>24518824</v>
      </c>
      <c r="G36" s="5" t="s">
        <v>795</v>
      </c>
      <c r="H36" s="381">
        <f>+H34+H29+H25</f>
        <v>21366172</v>
      </c>
      <c r="I36" s="381"/>
      <c r="J36" s="381">
        <f>+J34+J29+J25</f>
        <v>24518824</v>
      </c>
      <c r="M36" s="5" t="s">
        <v>795</v>
      </c>
      <c r="N36" s="383">
        <v>0</v>
      </c>
      <c r="O36" s="380"/>
      <c r="P36" s="383">
        <v>0</v>
      </c>
      <c r="S36" s="5" t="s">
        <v>795</v>
      </c>
      <c r="T36" s="383">
        <f>+T34+T29+T25</f>
        <v>13500</v>
      </c>
      <c r="U36" s="380"/>
      <c r="V36" s="383">
        <f>+V34+V29+V25</f>
        <v>0</v>
      </c>
      <c r="Y36" s="5" t="s">
        <v>795</v>
      </c>
      <c r="Z36" s="383">
        <v>0</v>
      </c>
      <c r="AA36" s="380"/>
      <c r="AB36" s="383">
        <v>0</v>
      </c>
      <c r="AE36" s="5" t="s">
        <v>795</v>
      </c>
      <c r="AF36" s="383">
        <f>+AF34+AF29+AF25</f>
        <v>0</v>
      </c>
      <c r="AG36" s="381"/>
      <c r="AH36" s="383">
        <f>+AH34+AH29+AH25</f>
        <v>0</v>
      </c>
      <c r="AK36" s="5" t="s">
        <v>795</v>
      </c>
      <c r="AL36" s="383">
        <v>0</v>
      </c>
      <c r="AM36" s="381"/>
      <c r="AN36" s="383">
        <v>0</v>
      </c>
    </row>
    <row r="37" spans="1:40" x14ac:dyDescent="0.25">
      <c r="A37" s="1" t="s">
        <v>796</v>
      </c>
      <c r="B37" s="380">
        <f>+B38</f>
        <v>14006925</v>
      </c>
      <c r="C37" s="380"/>
      <c r="D37" s="380">
        <f>+D38</f>
        <v>14006925</v>
      </c>
      <c r="G37" s="1" t="s">
        <v>796</v>
      </c>
      <c r="H37" s="380">
        <f>+H38</f>
        <v>14221979</v>
      </c>
      <c r="I37" s="380"/>
      <c r="J37" s="380">
        <f>+J38</f>
        <v>0</v>
      </c>
      <c r="M37" s="1" t="s">
        <v>796</v>
      </c>
      <c r="N37" s="380"/>
      <c r="O37" s="380"/>
      <c r="P37" s="380"/>
      <c r="S37" s="1" t="s">
        <v>796</v>
      </c>
      <c r="T37" s="380">
        <f>+T38</f>
        <v>0</v>
      </c>
      <c r="U37" s="380"/>
      <c r="V37" s="380">
        <f>+V38</f>
        <v>0</v>
      </c>
      <c r="Y37" s="1" t="s">
        <v>796</v>
      </c>
      <c r="Z37" s="380">
        <f>+Z38</f>
        <v>0</v>
      </c>
      <c r="AA37" s="380"/>
      <c r="AB37" s="380">
        <f>+AB38</f>
        <v>0</v>
      </c>
      <c r="AE37" s="1" t="s">
        <v>796</v>
      </c>
      <c r="AF37" s="380">
        <f>+AF38</f>
        <v>0</v>
      </c>
      <c r="AG37" s="380"/>
      <c r="AH37" s="380">
        <f>+AH38</f>
        <v>0</v>
      </c>
      <c r="AK37" s="1" t="s">
        <v>796</v>
      </c>
      <c r="AL37" s="380">
        <f>+AL38</f>
        <v>0</v>
      </c>
      <c r="AM37" s="380"/>
      <c r="AN37" s="380">
        <f>+AN38</f>
        <v>0</v>
      </c>
    </row>
    <row r="38" spans="1:40" x14ac:dyDescent="0.25">
      <c r="A38" s="1" t="s">
        <v>797</v>
      </c>
      <c r="B38" s="380">
        <v>14006925</v>
      </c>
      <c r="C38" s="380"/>
      <c r="D38" s="380">
        <v>14006925</v>
      </c>
      <c r="G38" s="1" t="s">
        <v>797</v>
      </c>
      <c r="H38" s="380">
        <v>14221979</v>
      </c>
      <c r="I38" s="380"/>
      <c r="J38" s="380">
        <v>0</v>
      </c>
      <c r="M38" s="1" t="s">
        <v>797</v>
      </c>
      <c r="N38" s="380"/>
      <c r="O38" s="380"/>
      <c r="P38" s="380"/>
      <c r="S38" s="1" t="s">
        <v>797</v>
      </c>
      <c r="T38" s="380"/>
      <c r="U38" s="380"/>
      <c r="V38" s="380"/>
      <c r="Y38" s="1" t="s">
        <v>797</v>
      </c>
      <c r="Z38" s="380"/>
      <c r="AA38" s="380"/>
      <c r="AB38" s="380"/>
      <c r="AE38" s="1" t="s">
        <v>797</v>
      </c>
      <c r="AF38" s="380"/>
      <c r="AG38" s="380"/>
      <c r="AH38" s="380"/>
      <c r="AK38" s="1" t="s">
        <v>797</v>
      </c>
      <c r="AL38" s="380"/>
      <c r="AM38" s="380"/>
      <c r="AN38" s="380"/>
    </row>
    <row r="39" spans="1:40" s="319" customFormat="1" ht="15.75" x14ac:dyDescent="0.25">
      <c r="A39" s="5" t="s">
        <v>798</v>
      </c>
      <c r="B39" s="383">
        <f>+B37</f>
        <v>14006925</v>
      </c>
      <c r="C39" s="383"/>
      <c r="D39" s="383">
        <f>+D37</f>
        <v>14006925</v>
      </c>
      <c r="G39" s="5" t="s">
        <v>798</v>
      </c>
      <c r="H39" s="383">
        <f>+H37</f>
        <v>14221979</v>
      </c>
      <c r="I39" s="383"/>
      <c r="J39" s="383">
        <f>+J37</f>
        <v>0</v>
      </c>
      <c r="M39" s="5" t="s">
        <v>798</v>
      </c>
      <c r="N39" s="383"/>
      <c r="O39" s="383"/>
      <c r="P39" s="383"/>
      <c r="S39" s="5" t="s">
        <v>798</v>
      </c>
      <c r="T39" s="383">
        <f>+T37</f>
        <v>0</v>
      </c>
      <c r="U39" s="383"/>
      <c r="V39" s="383">
        <f>+V37</f>
        <v>0</v>
      </c>
      <c r="Y39" s="5" t="s">
        <v>798</v>
      </c>
      <c r="Z39" s="383">
        <f>+Z37</f>
        <v>0</v>
      </c>
      <c r="AA39" s="383"/>
      <c r="AB39" s="383">
        <f>+AB37</f>
        <v>0</v>
      </c>
      <c r="AE39" s="5" t="s">
        <v>798</v>
      </c>
      <c r="AF39" s="383">
        <f>+AF37</f>
        <v>0</v>
      </c>
      <c r="AG39" s="383"/>
      <c r="AH39" s="383">
        <f>+AH37</f>
        <v>0</v>
      </c>
      <c r="AK39" s="5" t="s">
        <v>798</v>
      </c>
      <c r="AL39" s="383">
        <f>+AL37</f>
        <v>0</v>
      </c>
      <c r="AM39" s="383"/>
      <c r="AN39" s="383">
        <f>+AN37</f>
        <v>0</v>
      </c>
    </row>
    <row r="40" spans="1:40" s="319" customFormat="1" ht="15.75" x14ac:dyDescent="0.25">
      <c r="A40" s="1" t="s">
        <v>799</v>
      </c>
      <c r="B40" s="380">
        <f t="shared" ref="B40:D80" si="1">+H40+N40+T40+Z40+AF40+AL40</f>
        <v>265829</v>
      </c>
      <c r="C40" s="380"/>
      <c r="D40" s="380">
        <f t="shared" si="1"/>
        <v>1383509</v>
      </c>
      <c r="G40" s="1" t="s">
        <v>799</v>
      </c>
      <c r="H40" s="380">
        <f>+H41</f>
        <v>0</v>
      </c>
      <c r="I40" s="380"/>
      <c r="J40" s="380">
        <f>+J41</f>
        <v>1008769</v>
      </c>
      <c r="M40" s="1" t="s">
        <v>799</v>
      </c>
      <c r="N40" s="380">
        <v>0</v>
      </c>
      <c r="O40" s="380"/>
      <c r="P40" s="380">
        <f>+P41</f>
        <v>106370</v>
      </c>
      <c r="S40" s="1" t="s">
        <v>799</v>
      </c>
      <c r="T40" s="380">
        <v>265829</v>
      </c>
      <c r="U40" s="380"/>
      <c r="V40" s="380">
        <f>+V41</f>
        <v>58028</v>
      </c>
      <c r="Y40" s="1" t="s">
        <v>799</v>
      </c>
      <c r="Z40" s="380">
        <v>0</v>
      </c>
      <c r="AA40" s="380"/>
      <c r="AB40" s="380">
        <f>+AB41</f>
        <v>23780</v>
      </c>
      <c r="AE40" s="1" t="s">
        <v>799</v>
      </c>
      <c r="AF40" s="380">
        <f>AF41</f>
        <v>0</v>
      </c>
      <c r="AG40" s="380"/>
      <c r="AH40" s="380">
        <f>AH41</f>
        <v>135409</v>
      </c>
      <c r="AK40" s="1" t="s">
        <v>799</v>
      </c>
      <c r="AL40" s="380">
        <f>+AL41</f>
        <v>0</v>
      </c>
      <c r="AM40" s="380"/>
      <c r="AN40" s="380">
        <f>+AN41</f>
        <v>51153</v>
      </c>
    </row>
    <row r="41" spans="1:40" x14ac:dyDescent="0.25">
      <c r="A41" s="1" t="s">
        <v>800</v>
      </c>
      <c r="B41" s="380">
        <f t="shared" si="1"/>
        <v>265829</v>
      </c>
      <c r="C41" s="380"/>
      <c r="D41" s="380">
        <f t="shared" si="1"/>
        <v>1383509</v>
      </c>
      <c r="G41" s="1" t="s">
        <v>800</v>
      </c>
      <c r="H41" s="380">
        <v>0</v>
      </c>
      <c r="I41" s="380"/>
      <c r="J41" s="380">
        <v>1008769</v>
      </c>
      <c r="M41" s="1" t="s">
        <v>800</v>
      </c>
      <c r="N41" s="380">
        <v>0</v>
      </c>
      <c r="O41" s="380"/>
      <c r="P41" s="380">
        <v>106370</v>
      </c>
      <c r="S41" s="1" t="s">
        <v>800</v>
      </c>
      <c r="T41" s="380">
        <v>265829</v>
      </c>
      <c r="U41" s="380"/>
      <c r="V41" s="380">
        <v>58028</v>
      </c>
      <c r="Y41" s="1" t="s">
        <v>800</v>
      </c>
      <c r="Z41" s="380">
        <v>0</v>
      </c>
      <c r="AA41" s="380"/>
      <c r="AB41" s="380">
        <v>23780</v>
      </c>
      <c r="AE41" s="1" t="s">
        <v>800</v>
      </c>
      <c r="AF41" s="380">
        <v>0</v>
      </c>
      <c r="AG41" s="380"/>
      <c r="AH41" s="380">
        <v>135409</v>
      </c>
      <c r="AK41" s="1" t="s">
        <v>800</v>
      </c>
      <c r="AL41" s="380">
        <v>0</v>
      </c>
      <c r="AM41" s="380"/>
      <c r="AN41" s="380">
        <v>51153</v>
      </c>
    </row>
    <row r="42" spans="1:40" x14ac:dyDescent="0.25">
      <c r="A42" s="1" t="s">
        <v>801</v>
      </c>
      <c r="B42" s="380">
        <f t="shared" si="1"/>
        <v>380000</v>
      </c>
      <c r="C42" s="380"/>
      <c r="D42" s="380">
        <f t="shared" si="1"/>
        <v>380000</v>
      </c>
      <c r="G42" s="1" t="s">
        <v>801</v>
      </c>
      <c r="H42" s="380">
        <v>380000</v>
      </c>
      <c r="I42" s="380"/>
      <c r="J42" s="380">
        <v>380000</v>
      </c>
      <c r="M42" s="1" t="s">
        <v>801</v>
      </c>
      <c r="N42" s="380">
        <v>0</v>
      </c>
      <c r="O42" s="380"/>
      <c r="P42" s="380">
        <v>0</v>
      </c>
      <c r="S42" s="1" t="s">
        <v>801</v>
      </c>
      <c r="T42" s="380">
        <v>0</v>
      </c>
      <c r="U42" s="380"/>
      <c r="V42" s="380">
        <v>0</v>
      </c>
      <c r="Y42" s="1" t="s">
        <v>801</v>
      </c>
      <c r="Z42" s="380">
        <v>0</v>
      </c>
      <c r="AA42" s="380"/>
      <c r="AB42" s="380">
        <v>0</v>
      </c>
      <c r="AE42" s="1" t="s">
        <v>801</v>
      </c>
      <c r="AF42" s="380">
        <v>0</v>
      </c>
      <c r="AG42" s="380"/>
      <c r="AH42" s="380">
        <v>0</v>
      </c>
      <c r="AK42" s="1" t="s">
        <v>801</v>
      </c>
      <c r="AL42" s="380">
        <v>0</v>
      </c>
      <c r="AM42" s="380"/>
      <c r="AN42" s="380">
        <v>0</v>
      </c>
    </row>
    <row r="43" spans="1:40" s="319" customFormat="1" ht="15.75" x14ac:dyDescent="0.25">
      <c r="A43" s="5" t="s">
        <v>802</v>
      </c>
      <c r="B43" s="381">
        <f t="shared" si="1"/>
        <v>645829</v>
      </c>
      <c r="C43" s="381"/>
      <c r="D43" s="381">
        <f t="shared" si="1"/>
        <v>1763509</v>
      </c>
      <c r="G43" s="5" t="s">
        <v>802</v>
      </c>
      <c r="H43" s="381">
        <f>+H40+H42</f>
        <v>380000</v>
      </c>
      <c r="I43" s="380"/>
      <c r="J43" s="381">
        <f>+J40+J42</f>
        <v>1388769</v>
      </c>
      <c r="M43" s="5" t="s">
        <v>802</v>
      </c>
      <c r="N43" s="383">
        <f>+N40+N42</f>
        <v>0</v>
      </c>
      <c r="O43" s="380"/>
      <c r="P43" s="383">
        <f>+P40+P42</f>
        <v>106370</v>
      </c>
      <c r="S43" s="5" t="s">
        <v>802</v>
      </c>
      <c r="T43" s="383">
        <f>+T40+T42</f>
        <v>265829</v>
      </c>
      <c r="U43" s="380"/>
      <c r="V43" s="383">
        <f>+V40+V42</f>
        <v>58028</v>
      </c>
      <c r="Y43" s="5" t="s">
        <v>802</v>
      </c>
      <c r="Z43" s="383">
        <f>+Z40+Z42</f>
        <v>0</v>
      </c>
      <c r="AA43" s="380"/>
      <c r="AB43" s="383">
        <f>+AB40+AB42</f>
        <v>23780</v>
      </c>
      <c r="AE43" s="5" t="s">
        <v>802</v>
      </c>
      <c r="AF43" s="383">
        <f>+AF42+AF40</f>
        <v>0</v>
      </c>
      <c r="AG43" s="381"/>
      <c r="AH43" s="383">
        <f>+AH42+AH40</f>
        <v>135409</v>
      </c>
      <c r="AK43" s="5" t="s">
        <v>802</v>
      </c>
      <c r="AL43" s="383">
        <f>+AL42+AL40</f>
        <v>0</v>
      </c>
      <c r="AM43" s="381"/>
      <c r="AN43" s="383">
        <f>+AN42+AN40</f>
        <v>51153</v>
      </c>
    </row>
    <row r="44" spans="1:40" ht="15.75" x14ac:dyDescent="0.25">
      <c r="A44" s="5" t="s">
        <v>803</v>
      </c>
      <c r="B44" s="381">
        <f t="shared" si="1"/>
        <v>36247480</v>
      </c>
      <c r="C44" s="381"/>
      <c r="D44" s="381">
        <f t="shared" si="1"/>
        <v>26282333</v>
      </c>
      <c r="G44" s="5" t="s">
        <v>803</v>
      </c>
      <c r="H44" s="381">
        <f>+H43+H36+H39</f>
        <v>35968151</v>
      </c>
      <c r="I44" s="381"/>
      <c r="J44" s="381">
        <f>+J43+J36+J39</f>
        <v>25907593</v>
      </c>
      <c r="M44" s="5" t="s">
        <v>803</v>
      </c>
      <c r="N44" s="383">
        <f>+N43+N36+N39</f>
        <v>0</v>
      </c>
      <c r="O44" s="380"/>
      <c r="P44" s="383">
        <f>+P43+P36+P39</f>
        <v>106370</v>
      </c>
      <c r="S44" s="5" t="s">
        <v>803</v>
      </c>
      <c r="T44" s="383">
        <f>+T43+T36+T39</f>
        <v>279329</v>
      </c>
      <c r="U44" s="380"/>
      <c r="V44" s="383">
        <f>+V43+V36+V39</f>
        <v>58028</v>
      </c>
      <c r="Y44" s="5" t="s">
        <v>803</v>
      </c>
      <c r="Z44" s="383">
        <f>+Z43+Z36</f>
        <v>0</v>
      </c>
      <c r="AA44" s="380"/>
      <c r="AB44" s="383">
        <f>+AB43+AB36</f>
        <v>23780</v>
      </c>
      <c r="AE44" s="5" t="s">
        <v>803</v>
      </c>
      <c r="AF44" s="383">
        <f>+AF43+AF36</f>
        <v>0</v>
      </c>
      <c r="AG44" s="381"/>
      <c r="AH44" s="383">
        <f>+AH43+AH36</f>
        <v>135409</v>
      </c>
      <c r="AK44" s="5" t="s">
        <v>803</v>
      </c>
      <c r="AL44" s="383">
        <f>+AL43+AL36</f>
        <v>0</v>
      </c>
      <c r="AM44" s="381"/>
      <c r="AN44" s="383">
        <f>+AN43+AN36</f>
        <v>51153</v>
      </c>
    </row>
    <row r="45" spans="1:40" s="240" customFormat="1" x14ac:dyDescent="0.25">
      <c r="A45" s="1" t="s">
        <v>804</v>
      </c>
      <c r="B45" s="380">
        <f t="shared" si="1"/>
        <v>1108809</v>
      </c>
      <c r="C45" s="380"/>
      <c r="D45" s="380">
        <f t="shared" si="1"/>
        <v>10034402</v>
      </c>
      <c r="G45" s="1" t="s">
        <v>804</v>
      </c>
      <c r="H45" s="380">
        <v>0</v>
      </c>
      <c r="I45" s="380"/>
      <c r="J45" s="380">
        <v>1731415</v>
      </c>
      <c r="M45" s="1" t="s">
        <v>804</v>
      </c>
      <c r="N45" s="380">
        <v>271938</v>
      </c>
      <c r="O45" s="380"/>
      <c r="P45" s="380">
        <v>271938</v>
      </c>
      <c r="S45" s="1" t="s">
        <v>804</v>
      </c>
      <c r="T45" s="380">
        <v>0</v>
      </c>
      <c r="U45" s="380"/>
      <c r="V45" s="380">
        <v>0</v>
      </c>
      <c r="Y45" s="1" t="s">
        <v>804</v>
      </c>
      <c r="Z45" s="380">
        <v>0</v>
      </c>
      <c r="AA45" s="380"/>
      <c r="AB45" s="380">
        <v>0</v>
      </c>
      <c r="AE45" s="1" t="s">
        <v>804</v>
      </c>
      <c r="AF45" s="380">
        <v>836871</v>
      </c>
      <c r="AG45" s="380"/>
      <c r="AH45" s="380">
        <v>8031049</v>
      </c>
      <c r="AK45" s="1" t="s">
        <v>804</v>
      </c>
      <c r="AL45" s="380">
        <v>0</v>
      </c>
      <c r="AM45" s="380"/>
      <c r="AN45" s="380">
        <v>0</v>
      </c>
    </row>
    <row r="46" spans="1:40" ht="15.75" x14ac:dyDescent="0.25">
      <c r="A46" s="5" t="s">
        <v>805</v>
      </c>
      <c r="B46" s="381">
        <f t="shared" si="1"/>
        <v>1108809</v>
      </c>
      <c r="C46" s="381"/>
      <c r="D46" s="381">
        <f t="shared" si="1"/>
        <v>10034402</v>
      </c>
      <c r="G46" s="5" t="s">
        <v>805</v>
      </c>
      <c r="H46" s="381">
        <f>+H45</f>
        <v>0</v>
      </c>
      <c r="I46" s="380"/>
      <c r="J46" s="381">
        <f>+J45</f>
        <v>1731415</v>
      </c>
      <c r="M46" s="5" t="s">
        <v>805</v>
      </c>
      <c r="N46" s="383">
        <f>+N45</f>
        <v>271938</v>
      </c>
      <c r="O46" s="380"/>
      <c r="P46" s="383">
        <f>+P45</f>
        <v>271938</v>
      </c>
      <c r="S46" s="5" t="s">
        <v>805</v>
      </c>
      <c r="T46" s="383">
        <f>+T45</f>
        <v>0</v>
      </c>
      <c r="U46" s="380"/>
      <c r="V46" s="383">
        <f>+V45</f>
        <v>0</v>
      </c>
      <c r="Y46" s="5" t="s">
        <v>805</v>
      </c>
      <c r="Z46" s="383">
        <f>+Z45</f>
        <v>0</v>
      </c>
      <c r="AA46" s="380"/>
      <c r="AB46" s="383">
        <f>+AB45</f>
        <v>0</v>
      </c>
      <c r="AE46" s="5" t="s">
        <v>805</v>
      </c>
      <c r="AF46" s="383">
        <f>+AF45</f>
        <v>836871</v>
      </c>
      <c r="AG46" s="381"/>
      <c r="AH46" s="383">
        <f>+AH45</f>
        <v>8031049</v>
      </c>
      <c r="AK46" s="5" t="s">
        <v>805</v>
      </c>
      <c r="AL46" s="383">
        <f>+AL45</f>
        <v>0</v>
      </c>
      <c r="AM46" s="381"/>
      <c r="AN46" s="383">
        <f>+AN45</f>
        <v>0</v>
      </c>
    </row>
    <row r="47" spans="1:40" s="319" customFormat="1" ht="15.75" x14ac:dyDescent="0.25">
      <c r="A47" s="1" t="s">
        <v>806</v>
      </c>
      <c r="B47" s="380">
        <f t="shared" si="1"/>
        <v>-204997</v>
      </c>
      <c r="C47" s="380"/>
      <c r="D47" s="380">
        <f t="shared" si="1"/>
        <v>-7738311</v>
      </c>
      <c r="G47" s="1" t="s">
        <v>806</v>
      </c>
      <c r="H47" s="380">
        <v>-205000</v>
      </c>
      <c r="I47" s="380"/>
      <c r="J47" s="380">
        <v>-1908445</v>
      </c>
      <c r="M47" s="1" t="s">
        <v>806</v>
      </c>
      <c r="N47" s="380">
        <v>0</v>
      </c>
      <c r="O47" s="380"/>
      <c r="P47" s="380">
        <v>0</v>
      </c>
      <c r="S47" s="1" t="s">
        <v>806</v>
      </c>
      <c r="T47" s="380">
        <v>0</v>
      </c>
      <c r="U47" s="380"/>
      <c r="V47" s="380">
        <v>0</v>
      </c>
      <c r="Y47" s="1" t="s">
        <v>806</v>
      </c>
      <c r="Z47" s="380">
        <v>0</v>
      </c>
      <c r="AA47" s="380"/>
      <c r="AB47" s="380">
        <v>0</v>
      </c>
      <c r="AE47" s="1" t="s">
        <v>806</v>
      </c>
      <c r="AF47" s="380">
        <v>3</v>
      </c>
      <c r="AG47" s="380"/>
      <c r="AH47" s="380">
        <v>-5829866</v>
      </c>
      <c r="AK47" s="1" t="s">
        <v>806</v>
      </c>
      <c r="AL47" s="380">
        <v>0</v>
      </c>
      <c r="AM47" s="380"/>
      <c r="AN47" s="380">
        <v>0</v>
      </c>
    </row>
    <row r="48" spans="1:40" s="319" customFormat="1" ht="15.75" x14ac:dyDescent="0.25">
      <c r="A48" s="3" t="s">
        <v>807</v>
      </c>
      <c r="B48" s="381">
        <f t="shared" si="1"/>
        <v>-204997</v>
      </c>
      <c r="C48" s="381"/>
      <c r="D48" s="381">
        <f t="shared" si="1"/>
        <v>-7738311</v>
      </c>
      <c r="G48" s="3" t="s">
        <v>807</v>
      </c>
      <c r="H48" s="381">
        <f>+H47</f>
        <v>-205000</v>
      </c>
      <c r="I48" s="380"/>
      <c r="J48" s="381">
        <f>+J47</f>
        <v>-1908445</v>
      </c>
      <c r="M48" s="3" t="s">
        <v>807</v>
      </c>
      <c r="N48" s="381">
        <f>+N47</f>
        <v>0</v>
      </c>
      <c r="O48" s="380"/>
      <c r="P48" s="381">
        <f>+P47</f>
        <v>0</v>
      </c>
      <c r="S48" s="3" t="s">
        <v>807</v>
      </c>
      <c r="T48" s="381">
        <f>+T47</f>
        <v>0</v>
      </c>
      <c r="U48" s="380"/>
      <c r="V48" s="381">
        <f>+V47</f>
        <v>0</v>
      </c>
      <c r="Y48" s="3" t="s">
        <v>807</v>
      </c>
      <c r="Z48" s="383">
        <f>+Z47</f>
        <v>0</v>
      </c>
      <c r="AA48" s="514"/>
      <c r="AB48" s="383">
        <f>+AB47</f>
        <v>0</v>
      </c>
      <c r="AE48" s="3" t="s">
        <v>807</v>
      </c>
      <c r="AF48" s="381">
        <f>+AF47</f>
        <v>3</v>
      </c>
      <c r="AG48" s="381"/>
      <c r="AH48" s="381">
        <f>+AH47</f>
        <v>-5829866</v>
      </c>
      <c r="AK48" s="3" t="s">
        <v>807</v>
      </c>
      <c r="AL48" s="381">
        <f>+AL47</f>
        <v>0</v>
      </c>
      <c r="AM48" s="381"/>
      <c r="AN48" s="381">
        <f>+AN47</f>
        <v>0</v>
      </c>
    </row>
    <row r="49" spans="1:40" hidden="1" x14ac:dyDescent="0.25">
      <c r="A49" s="1" t="s">
        <v>808</v>
      </c>
      <c r="B49" s="380">
        <f t="shared" si="1"/>
        <v>0</v>
      </c>
      <c r="C49" s="380"/>
      <c r="D49" s="380">
        <f t="shared" si="1"/>
        <v>0</v>
      </c>
      <c r="G49" s="1" t="s">
        <v>808</v>
      </c>
      <c r="H49" s="380">
        <v>0</v>
      </c>
      <c r="I49" s="380"/>
      <c r="J49" s="380">
        <v>0</v>
      </c>
      <c r="M49" s="1" t="s">
        <v>808</v>
      </c>
      <c r="N49" s="380">
        <v>0</v>
      </c>
      <c r="O49" s="380"/>
      <c r="P49" s="380">
        <v>0</v>
      </c>
      <c r="S49" s="1" t="s">
        <v>808</v>
      </c>
      <c r="T49" s="380">
        <v>0</v>
      </c>
      <c r="U49" s="380"/>
      <c r="V49" s="380">
        <v>0</v>
      </c>
      <c r="Y49" s="1" t="s">
        <v>808</v>
      </c>
      <c r="Z49" s="380">
        <v>0</v>
      </c>
      <c r="AA49" s="380"/>
      <c r="AB49" s="380">
        <v>0</v>
      </c>
      <c r="AE49" s="1" t="s">
        <v>808</v>
      </c>
      <c r="AF49" s="380">
        <v>0</v>
      </c>
      <c r="AG49" s="380"/>
      <c r="AH49" s="380">
        <v>0</v>
      </c>
      <c r="AK49" s="1" t="s">
        <v>808</v>
      </c>
      <c r="AL49" s="380">
        <v>0</v>
      </c>
      <c r="AM49" s="380"/>
      <c r="AN49" s="380">
        <v>0</v>
      </c>
    </row>
    <row r="50" spans="1:40" x14ac:dyDescent="0.25">
      <c r="A50" s="1" t="s">
        <v>809</v>
      </c>
      <c r="B50" s="380">
        <f t="shared" si="1"/>
        <v>294310</v>
      </c>
      <c r="C50" s="380"/>
      <c r="D50" s="380">
        <f t="shared" si="1"/>
        <v>495879</v>
      </c>
      <c r="G50" s="1" t="s">
        <v>809</v>
      </c>
      <c r="H50" s="380">
        <v>37176</v>
      </c>
      <c r="I50" s="380"/>
      <c r="J50" s="380">
        <v>43754</v>
      </c>
      <c r="M50" s="1" t="s">
        <v>809</v>
      </c>
      <c r="N50" s="380">
        <v>257134</v>
      </c>
      <c r="O50" s="380"/>
      <c r="P50" s="380">
        <v>452125</v>
      </c>
      <c r="S50" s="1" t="s">
        <v>809</v>
      </c>
      <c r="T50" s="380">
        <v>0</v>
      </c>
      <c r="U50" s="380"/>
      <c r="V50" s="380">
        <v>0</v>
      </c>
      <c r="Y50" s="1" t="s">
        <v>809</v>
      </c>
      <c r="Z50" s="380">
        <v>0</v>
      </c>
      <c r="AA50" s="380"/>
      <c r="AB50" s="380">
        <v>0</v>
      </c>
      <c r="AE50" s="1" t="s">
        <v>809</v>
      </c>
      <c r="AF50" s="380">
        <v>0</v>
      </c>
      <c r="AG50" s="380"/>
      <c r="AH50" s="380">
        <v>0</v>
      </c>
      <c r="AK50" s="1" t="s">
        <v>809</v>
      </c>
      <c r="AL50" s="380">
        <v>0</v>
      </c>
      <c r="AM50" s="380"/>
      <c r="AN50" s="380">
        <v>0</v>
      </c>
    </row>
    <row r="51" spans="1:40" ht="15.75" x14ac:dyDescent="0.25">
      <c r="A51" s="5" t="s">
        <v>810</v>
      </c>
      <c r="B51" s="381">
        <f t="shared" si="1"/>
        <v>294310</v>
      </c>
      <c r="C51" s="381"/>
      <c r="D51" s="381">
        <f t="shared" si="1"/>
        <v>495879</v>
      </c>
      <c r="G51" s="5" t="s">
        <v>810</v>
      </c>
      <c r="H51" s="381">
        <f>+H49+H50</f>
        <v>37176</v>
      </c>
      <c r="I51" s="380"/>
      <c r="J51" s="381">
        <f>+J49+J50</f>
        <v>43754</v>
      </c>
      <c r="M51" s="5" t="s">
        <v>810</v>
      </c>
      <c r="N51" s="383">
        <f>+N49+N50</f>
        <v>257134</v>
      </c>
      <c r="O51" s="380"/>
      <c r="P51" s="383">
        <f>+P49+P50</f>
        <v>452125</v>
      </c>
      <c r="S51" s="5" t="s">
        <v>810</v>
      </c>
      <c r="T51" s="383">
        <f>+T50+T49</f>
        <v>0</v>
      </c>
      <c r="U51" s="380"/>
      <c r="V51" s="383">
        <f>+V50+V49</f>
        <v>0</v>
      </c>
      <c r="Y51" s="5" t="s">
        <v>810</v>
      </c>
      <c r="Z51" s="383">
        <f>+Z49+Z50</f>
        <v>0</v>
      </c>
      <c r="AA51" s="380"/>
      <c r="AB51" s="383">
        <f>+AB49+AB50</f>
        <v>0</v>
      </c>
      <c r="AE51" s="5" t="s">
        <v>810</v>
      </c>
      <c r="AF51" s="383">
        <v>0</v>
      </c>
      <c r="AG51" s="381"/>
      <c r="AH51" s="383">
        <v>0</v>
      </c>
      <c r="AK51" s="5" t="s">
        <v>810</v>
      </c>
      <c r="AL51" s="383">
        <f>+AL50+AL49</f>
        <v>0</v>
      </c>
      <c r="AM51" s="381"/>
      <c r="AN51" s="383">
        <f>+AN50+AN49</f>
        <v>0</v>
      </c>
    </row>
    <row r="52" spans="1:40" s="515" customFormat="1" ht="18.75" x14ac:dyDescent="0.3">
      <c r="A52" s="5" t="s">
        <v>811</v>
      </c>
      <c r="B52" s="381">
        <f t="shared" si="1"/>
        <v>1198122</v>
      </c>
      <c r="C52" s="381"/>
      <c r="D52" s="381">
        <f t="shared" si="1"/>
        <v>2791970</v>
      </c>
      <c r="G52" s="5" t="s">
        <v>811</v>
      </c>
      <c r="H52" s="381">
        <f>+H51+H48+H46</f>
        <v>-167824</v>
      </c>
      <c r="I52" s="380"/>
      <c r="J52" s="381">
        <f>+J51+J48+J46</f>
        <v>-133276</v>
      </c>
      <c r="M52" s="5" t="s">
        <v>811</v>
      </c>
      <c r="N52" s="383">
        <f>+N51+N48+N46</f>
        <v>529072</v>
      </c>
      <c r="O52" s="380"/>
      <c r="P52" s="383">
        <f>+P51+P48+P46</f>
        <v>724063</v>
      </c>
      <c r="S52" s="5" t="s">
        <v>811</v>
      </c>
      <c r="T52" s="383">
        <f>+T51+T48+T46</f>
        <v>0</v>
      </c>
      <c r="U52" s="380"/>
      <c r="V52" s="383">
        <f>+V51+V48+V46</f>
        <v>0</v>
      </c>
      <c r="Y52" s="5" t="s">
        <v>811</v>
      </c>
      <c r="Z52" s="383">
        <f>+Z51+Z48+Z46</f>
        <v>0</v>
      </c>
      <c r="AA52" s="380"/>
      <c r="AB52" s="383">
        <f>+AB51+AB48+AB46</f>
        <v>0</v>
      </c>
      <c r="AE52" s="5" t="s">
        <v>811</v>
      </c>
      <c r="AF52" s="383">
        <f>+AF51+AF48+AF46</f>
        <v>836874</v>
      </c>
      <c r="AG52" s="381"/>
      <c r="AH52" s="383">
        <f>+AH51+AH48+AH46</f>
        <v>2201183</v>
      </c>
      <c r="AK52" s="5" t="s">
        <v>811</v>
      </c>
      <c r="AL52" s="383">
        <f>+AL51+AL48+AL46</f>
        <v>0</v>
      </c>
      <c r="AM52" s="381"/>
      <c r="AN52" s="383">
        <f>+AN51+AN48+AN46</f>
        <v>0</v>
      </c>
    </row>
    <row r="53" spans="1:40" x14ac:dyDescent="0.25">
      <c r="A53" s="1" t="s">
        <v>812</v>
      </c>
      <c r="B53" s="380">
        <f t="shared" si="1"/>
        <v>4703074</v>
      </c>
      <c r="C53" s="380"/>
      <c r="D53" s="380">
        <f t="shared" si="1"/>
        <v>0</v>
      </c>
      <c r="G53" s="1" t="s">
        <v>812</v>
      </c>
      <c r="H53" s="380">
        <v>4173750</v>
      </c>
      <c r="I53" s="380"/>
      <c r="J53" s="380">
        <v>0</v>
      </c>
      <c r="M53" s="1" t="s">
        <v>812</v>
      </c>
      <c r="N53" s="380">
        <v>0</v>
      </c>
      <c r="O53" s="1"/>
      <c r="P53" s="380">
        <v>0</v>
      </c>
      <c r="S53" s="1" t="s">
        <v>812</v>
      </c>
      <c r="T53" s="380">
        <v>57420</v>
      </c>
      <c r="U53" s="380"/>
      <c r="V53" s="380">
        <v>0</v>
      </c>
      <c r="Y53" s="1" t="s">
        <v>812</v>
      </c>
      <c r="Z53" s="380"/>
      <c r="AA53" s="380"/>
      <c r="AB53" s="380"/>
      <c r="AE53" s="1" t="s">
        <v>812</v>
      </c>
      <c r="AF53" s="380">
        <v>471904</v>
      </c>
      <c r="AG53" s="380"/>
      <c r="AH53" s="380">
        <v>0</v>
      </c>
      <c r="AK53" s="1" t="s">
        <v>812</v>
      </c>
      <c r="AL53" s="380"/>
      <c r="AM53" s="380"/>
      <c r="AN53" s="380"/>
    </row>
    <row r="54" spans="1:40" x14ac:dyDescent="0.25">
      <c r="A54" s="1" t="s">
        <v>813</v>
      </c>
      <c r="B54" s="380">
        <f t="shared" si="1"/>
        <v>3490638</v>
      </c>
      <c r="C54" s="380"/>
      <c r="D54" s="380">
        <f t="shared" si="1"/>
        <v>0</v>
      </c>
      <c r="G54" s="1" t="s">
        <v>813</v>
      </c>
      <c r="H54" s="380">
        <v>0</v>
      </c>
      <c r="I54" s="380"/>
      <c r="J54" s="380">
        <v>0</v>
      </c>
      <c r="M54" s="1" t="s">
        <v>813</v>
      </c>
      <c r="N54" s="380">
        <v>3490638</v>
      </c>
      <c r="O54" s="380"/>
      <c r="P54" s="380">
        <v>0</v>
      </c>
      <c r="S54" s="1" t="s">
        <v>813</v>
      </c>
      <c r="T54" s="380">
        <v>0</v>
      </c>
      <c r="U54" s="380"/>
      <c r="V54" s="380">
        <v>0</v>
      </c>
      <c r="Y54" s="1" t="s">
        <v>813</v>
      </c>
      <c r="Z54" s="380">
        <v>0</v>
      </c>
      <c r="AA54" s="380"/>
      <c r="AB54" s="380">
        <v>0</v>
      </c>
      <c r="AE54" s="1" t="s">
        <v>813</v>
      </c>
      <c r="AF54" s="380">
        <v>0</v>
      </c>
      <c r="AG54" s="380"/>
      <c r="AH54" s="380">
        <v>0</v>
      </c>
      <c r="AK54" s="1" t="s">
        <v>813</v>
      </c>
      <c r="AL54" s="380">
        <v>0</v>
      </c>
      <c r="AM54" s="380"/>
      <c r="AN54" s="380">
        <v>0</v>
      </c>
    </row>
    <row r="55" spans="1:40" s="240" customFormat="1" ht="15.75" x14ac:dyDescent="0.25">
      <c r="A55" s="5" t="s">
        <v>814</v>
      </c>
      <c r="B55" s="381">
        <f t="shared" si="1"/>
        <v>8193712</v>
      </c>
      <c r="C55" s="381"/>
      <c r="D55" s="381">
        <f t="shared" si="1"/>
        <v>0</v>
      </c>
      <c r="G55" s="5" t="s">
        <v>814</v>
      </c>
      <c r="H55" s="381">
        <f>+H54+H53</f>
        <v>4173750</v>
      </c>
      <c r="I55" s="380"/>
      <c r="J55" s="381">
        <f>+J54+J53</f>
        <v>0</v>
      </c>
      <c r="M55" s="5" t="s">
        <v>814</v>
      </c>
      <c r="N55" s="383">
        <f>+N54+N53</f>
        <v>3490638</v>
      </c>
      <c r="O55" s="380"/>
      <c r="P55" s="383">
        <f>+P54+P53</f>
        <v>0</v>
      </c>
      <c r="S55" s="5" t="s">
        <v>814</v>
      </c>
      <c r="T55" s="383">
        <f>+T54+T53</f>
        <v>57420</v>
      </c>
      <c r="U55" s="380"/>
      <c r="V55" s="383">
        <f>+V54+V53</f>
        <v>0</v>
      </c>
      <c r="Y55" s="5" t="s">
        <v>814</v>
      </c>
      <c r="Z55" s="383">
        <f>+Z54+Z53</f>
        <v>0</v>
      </c>
      <c r="AA55" s="380"/>
      <c r="AB55" s="383">
        <f>+AB54+AB53</f>
        <v>0</v>
      </c>
      <c r="AE55" s="5" t="s">
        <v>814</v>
      </c>
      <c r="AF55" s="383">
        <f>+AF54+AF53</f>
        <v>471904</v>
      </c>
      <c r="AG55" s="381"/>
      <c r="AH55" s="383">
        <f>+AH54+AH53</f>
        <v>0</v>
      </c>
      <c r="AK55" s="5" t="s">
        <v>814</v>
      </c>
      <c r="AL55" s="383">
        <f>+AL54+AL53</f>
        <v>0</v>
      </c>
      <c r="AM55" s="381"/>
      <c r="AN55" s="383">
        <f>+AN54+AN53</f>
        <v>0</v>
      </c>
    </row>
    <row r="56" spans="1:40" ht="18.75" x14ac:dyDescent="0.3">
      <c r="A56" s="516" t="s">
        <v>815</v>
      </c>
      <c r="B56" s="381">
        <f t="shared" si="1"/>
        <v>3404834415</v>
      </c>
      <c r="C56" s="381"/>
      <c r="D56" s="381">
        <f t="shared" si="1"/>
        <v>3565232409</v>
      </c>
      <c r="G56" s="516" t="s">
        <v>815</v>
      </c>
      <c r="H56" s="381">
        <f>+H55+H52+H44+H24+H19</f>
        <v>3390175953</v>
      </c>
      <c r="I56" s="380"/>
      <c r="J56" s="381">
        <f>+J55+J52+J44+J24+J19</f>
        <v>3551115267</v>
      </c>
      <c r="M56" s="516" t="s">
        <v>815</v>
      </c>
      <c r="N56" s="517">
        <f>+N55+N52+N44+N24+N19</f>
        <v>6396415</v>
      </c>
      <c r="O56" s="380"/>
      <c r="P56" s="517">
        <f>+P55+P52+P44+P24+P19</f>
        <v>3684045</v>
      </c>
      <c r="S56" s="516" t="s">
        <v>815</v>
      </c>
      <c r="T56" s="517">
        <f>+T55+T52+T44+T24+T19</f>
        <v>2916269</v>
      </c>
      <c r="U56" s="380"/>
      <c r="V56" s="517">
        <f>+V55+V52+V44+V24+V19</f>
        <v>3031748</v>
      </c>
      <c r="Y56" s="516" t="s">
        <v>815</v>
      </c>
      <c r="Z56" s="517">
        <f>+Z55+Z52+Z44+Z24+Z19</f>
        <v>107454</v>
      </c>
      <c r="AA56" s="380"/>
      <c r="AB56" s="517">
        <f>+AB55+AB52+AB44+AB24+AB19</f>
        <v>522116</v>
      </c>
      <c r="AE56" s="516" t="s">
        <v>815</v>
      </c>
      <c r="AF56" s="517">
        <f>+AF55+AF52+AF44+AF24+AF19</f>
        <v>2211533</v>
      </c>
      <c r="AG56" s="381"/>
      <c r="AH56" s="517">
        <f>+AH55+AH52+AH44+AH24+AH19</f>
        <v>3660256</v>
      </c>
      <c r="AK56" s="516" t="s">
        <v>815</v>
      </c>
      <c r="AL56" s="517">
        <f>+AL55+AL52+AL44+AL24+AL19</f>
        <v>3026791</v>
      </c>
      <c r="AM56" s="381"/>
      <c r="AN56" s="517">
        <f>+AN55+AN52+AN44+AN24+AN19</f>
        <v>3218977</v>
      </c>
    </row>
    <row r="57" spans="1:40" x14ac:dyDescent="0.25">
      <c r="A57" s="1" t="s">
        <v>816</v>
      </c>
      <c r="B57" s="380">
        <f t="shared" si="1"/>
        <v>1074558000</v>
      </c>
      <c r="C57" s="380"/>
      <c r="D57" s="380">
        <f t="shared" si="1"/>
        <v>1074558000</v>
      </c>
      <c r="G57" s="1" t="s">
        <v>816</v>
      </c>
      <c r="H57" s="380">
        <v>1074558000</v>
      </c>
      <c r="I57" s="380"/>
      <c r="J57" s="380">
        <v>1074558000</v>
      </c>
      <c r="M57" s="1" t="s">
        <v>816</v>
      </c>
      <c r="N57" s="380">
        <v>0</v>
      </c>
      <c r="O57" s="380"/>
      <c r="P57" s="380">
        <v>0</v>
      </c>
      <c r="S57" s="1" t="s">
        <v>816</v>
      </c>
      <c r="T57" s="380">
        <v>0</v>
      </c>
      <c r="U57" s="380"/>
      <c r="V57" s="380">
        <v>0</v>
      </c>
      <c r="Y57" s="1" t="s">
        <v>816</v>
      </c>
      <c r="Z57" s="380">
        <v>0</v>
      </c>
      <c r="AA57" s="380"/>
      <c r="AB57" s="380">
        <v>0</v>
      </c>
      <c r="AE57" s="1" t="s">
        <v>816</v>
      </c>
      <c r="AF57" s="380">
        <v>0</v>
      </c>
      <c r="AG57" s="380"/>
      <c r="AH57" s="380">
        <v>0</v>
      </c>
      <c r="AK57" s="1" t="s">
        <v>816</v>
      </c>
      <c r="AL57" s="380">
        <v>0</v>
      </c>
      <c r="AM57" s="380"/>
      <c r="AN57" s="380">
        <v>0</v>
      </c>
    </row>
    <row r="58" spans="1:40" x14ac:dyDescent="0.25">
      <c r="A58" s="1" t="s">
        <v>817</v>
      </c>
      <c r="B58" s="380">
        <f t="shared" si="1"/>
        <v>-671973880</v>
      </c>
      <c r="C58" s="380"/>
      <c r="D58" s="380">
        <f t="shared" si="1"/>
        <v>-671973880</v>
      </c>
      <c r="G58" s="1" t="s">
        <v>817</v>
      </c>
      <c r="H58" s="380">
        <v>-671973880</v>
      </c>
      <c r="I58" s="380"/>
      <c r="J58" s="380">
        <v>-671973880</v>
      </c>
      <c r="M58" s="1" t="s">
        <v>817</v>
      </c>
      <c r="N58" s="380">
        <v>0</v>
      </c>
      <c r="O58" s="380"/>
      <c r="P58" s="380">
        <v>0</v>
      </c>
      <c r="S58" s="1" t="s">
        <v>817</v>
      </c>
      <c r="T58" s="380">
        <v>0</v>
      </c>
      <c r="U58" s="380"/>
      <c r="V58" s="380">
        <v>0</v>
      </c>
      <c r="Y58" s="1" t="s">
        <v>817</v>
      </c>
      <c r="Z58" s="380">
        <v>0</v>
      </c>
      <c r="AA58" s="380"/>
      <c r="AB58" s="380">
        <v>0</v>
      </c>
      <c r="AE58" s="1" t="s">
        <v>817</v>
      </c>
      <c r="AF58" s="380">
        <v>0</v>
      </c>
      <c r="AG58" s="380"/>
      <c r="AH58" s="380">
        <v>0</v>
      </c>
      <c r="AK58" s="1" t="s">
        <v>817</v>
      </c>
      <c r="AL58" s="380">
        <v>0</v>
      </c>
      <c r="AM58" s="380"/>
      <c r="AN58" s="380">
        <v>0</v>
      </c>
    </row>
    <row r="59" spans="1:40" s="240" customFormat="1" x14ac:dyDescent="0.25">
      <c r="A59" s="1" t="s">
        <v>818</v>
      </c>
      <c r="B59" s="380">
        <f t="shared" si="1"/>
        <v>12603132</v>
      </c>
      <c r="C59" s="380"/>
      <c r="D59" s="380">
        <f t="shared" si="1"/>
        <v>0</v>
      </c>
      <c r="G59" s="1" t="s">
        <v>818</v>
      </c>
      <c r="H59" s="380">
        <v>12603132</v>
      </c>
      <c r="I59" s="380"/>
      <c r="J59" s="380">
        <v>0</v>
      </c>
      <c r="M59" s="1" t="s">
        <v>818</v>
      </c>
      <c r="N59" s="380">
        <v>0</v>
      </c>
      <c r="O59" s="380"/>
      <c r="P59" s="380">
        <v>0</v>
      </c>
      <c r="S59" s="1" t="s">
        <v>818</v>
      </c>
      <c r="T59" s="380"/>
      <c r="U59" s="380"/>
      <c r="V59" s="380"/>
      <c r="Y59" s="1" t="s">
        <v>818</v>
      </c>
      <c r="Z59" s="380">
        <v>0</v>
      </c>
      <c r="AA59" s="380"/>
      <c r="AB59" s="380">
        <v>0</v>
      </c>
      <c r="AE59" s="1" t="s">
        <v>818</v>
      </c>
      <c r="AF59" s="380">
        <v>0</v>
      </c>
      <c r="AG59" s="380"/>
      <c r="AH59" s="380">
        <v>0</v>
      </c>
      <c r="AK59" s="1" t="s">
        <v>818</v>
      </c>
      <c r="AL59" s="380">
        <v>0</v>
      </c>
      <c r="AM59" s="380"/>
      <c r="AN59" s="380">
        <v>0</v>
      </c>
    </row>
    <row r="60" spans="1:40" x14ac:dyDescent="0.25">
      <c r="A60" s="3" t="s">
        <v>819</v>
      </c>
      <c r="B60" s="381">
        <f t="shared" si="1"/>
        <v>15825831</v>
      </c>
      <c r="C60" s="381"/>
      <c r="D60" s="381">
        <f t="shared" si="1"/>
        <v>15825831</v>
      </c>
      <c r="G60" s="3" t="s">
        <v>819</v>
      </c>
      <c r="H60" s="381">
        <f>+H59</f>
        <v>12603132</v>
      </c>
      <c r="I60" s="380"/>
      <c r="J60" s="381">
        <v>12603132</v>
      </c>
      <c r="M60" s="3" t="s">
        <v>819</v>
      </c>
      <c r="N60" s="381">
        <v>2219560</v>
      </c>
      <c r="O60" s="380"/>
      <c r="P60" s="381">
        <v>2219560</v>
      </c>
      <c r="S60" s="3" t="s">
        <v>819</v>
      </c>
      <c r="T60" s="381">
        <v>599064</v>
      </c>
      <c r="U60" s="380"/>
      <c r="V60" s="381">
        <v>599064</v>
      </c>
      <c r="Y60" s="3" t="s">
        <v>819</v>
      </c>
      <c r="Z60" s="381">
        <v>10000</v>
      </c>
      <c r="AA60" s="380"/>
      <c r="AB60" s="381">
        <v>10000</v>
      </c>
      <c r="AE60" s="3" t="s">
        <v>819</v>
      </c>
      <c r="AF60" s="381">
        <v>394075</v>
      </c>
      <c r="AG60" s="381"/>
      <c r="AH60" s="381">
        <v>394075</v>
      </c>
      <c r="AK60" s="3" t="s">
        <v>819</v>
      </c>
      <c r="AL60" s="381">
        <v>0</v>
      </c>
      <c r="AM60" s="381"/>
      <c r="AN60" s="381">
        <v>0</v>
      </c>
    </row>
    <row r="61" spans="1:40" x14ac:dyDescent="0.25">
      <c r="A61" s="1" t="s">
        <v>820</v>
      </c>
      <c r="B61" s="380">
        <f t="shared" si="1"/>
        <v>116046371</v>
      </c>
      <c r="C61" s="380"/>
      <c r="D61" s="380">
        <f t="shared" si="1"/>
        <v>156480835</v>
      </c>
      <c r="G61" s="1" t="s">
        <v>820</v>
      </c>
      <c r="H61" s="380">
        <v>117117013</v>
      </c>
      <c r="I61" s="380"/>
      <c r="J61" s="380">
        <v>173333017</v>
      </c>
      <c r="M61" s="1" t="s">
        <v>820</v>
      </c>
      <c r="N61" s="380">
        <v>3451376</v>
      </c>
      <c r="O61" s="380"/>
      <c r="P61" s="380">
        <v>-97671</v>
      </c>
      <c r="S61" s="1" t="s">
        <v>820</v>
      </c>
      <c r="T61" s="380">
        <v>-2381007</v>
      </c>
      <c r="U61" s="380"/>
      <c r="V61" s="380">
        <v>-4194244</v>
      </c>
      <c r="Y61" s="1" t="s">
        <v>820</v>
      </c>
      <c r="Z61" s="380">
        <v>295681</v>
      </c>
      <c r="AA61" s="380"/>
      <c r="AB61" s="380">
        <v>-228739</v>
      </c>
      <c r="AE61" s="1" t="s">
        <v>820</v>
      </c>
      <c r="AF61" s="380">
        <v>-646572</v>
      </c>
      <c r="AG61" s="380"/>
      <c r="AH61" s="380">
        <v>-9473765</v>
      </c>
      <c r="AK61" s="1" t="s">
        <v>820</v>
      </c>
      <c r="AL61" s="380">
        <v>-1790120</v>
      </c>
      <c r="AM61" s="380"/>
      <c r="AN61" s="380">
        <v>-2857763</v>
      </c>
    </row>
    <row r="62" spans="1:40" x14ac:dyDescent="0.25">
      <c r="A62" s="1" t="s">
        <v>821</v>
      </c>
      <c r="B62" s="380">
        <f t="shared" si="1"/>
        <v>1305304000</v>
      </c>
      <c r="C62" s="380"/>
      <c r="D62" s="380">
        <f t="shared" si="1"/>
        <v>1305304000</v>
      </c>
      <c r="G62" s="1" t="s">
        <v>821</v>
      </c>
      <c r="H62" s="380">
        <v>1305304000</v>
      </c>
      <c r="I62" s="380"/>
      <c r="J62" s="380">
        <v>1305304000</v>
      </c>
      <c r="M62" s="1" t="s">
        <v>821</v>
      </c>
      <c r="N62" s="380">
        <v>0</v>
      </c>
      <c r="O62" s="380"/>
      <c r="P62" s="380">
        <v>0</v>
      </c>
      <c r="S62" s="1" t="s">
        <v>821</v>
      </c>
      <c r="T62" s="380">
        <v>0</v>
      </c>
      <c r="U62" s="380"/>
      <c r="V62" s="380">
        <v>0</v>
      </c>
      <c r="Y62" s="1" t="s">
        <v>821</v>
      </c>
      <c r="Z62" s="380">
        <v>0</v>
      </c>
      <c r="AA62" s="380"/>
      <c r="AB62" s="380">
        <v>0</v>
      </c>
      <c r="AE62" s="1" t="s">
        <v>821</v>
      </c>
      <c r="AF62" s="380">
        <v>0</v>
      </c>
      <c r="AG62" s="380"/>
      <c r="AH62" s="380">
        <v>0</v>
      </c>
      <c r="AK62" s="1" t="s">
        <v>821</v>
      </c>
      <c r="AL62" s="380">
        <v>0</v>
      </c>
      <c r="AM62" s="380"/>
      <c r="AN62" s="380">
        <v>0</v>
      </c>
    </row>
    <row r="63" spans="1:40" x14ac:dyDescent="0.25">
      <c r="A63" s="1" t="s">
        <v>822</v>
      </c>
      <c r="B63" s="380">
        <f t="shared" si="1"/>
        <v>40434464</v>
      </c>
      <c r="C63" s="380"/>
      <c r="D63" s="380">
        <f t="shared" si="1"/>
        <v>253880956</v>
      </c>
      <c r="G63" s="1" t="s">
        <v>822</v>
      </c>
      <c r="H63" s="380">
        <v>56216004</v>
      </c>
      <c r="I63" s="380"/>
      <c r="J63" s="380">
        <v>247682559</v>
      </c>
      <c r="M63" s="1" t="s">
        <v>822</v>
      </c>
      <c r="N63" s="380">
        <v>-3549047</v>
      </c>
      <c r="O63" s="380"/>
      <c r="P63" s="380">
        <v>-3120835</v>
      </c>
      <c r="S63" s="1" t="s">
        <v>822</v>
      </c>
      <c r="T63" s="380">
        <v>-1813237</v>
      </c>
      <c r="U63" s="380"/>
      <c r="V63" s="380">
        <v>172058</v>
      </c>
      <c r="Y63" s="1" t="s">
        <v>822</v>
      </c>
      <c r="Z63" s="380">
        <v>-524420</v>
      </c>
      <c r="AA63" s="380"/>
      <c r="AB63" s="380">
        <v>433108</v>
      </c>
      <c r="AE63" s="1" t="s">
        <v>822</v>
      </c>
      <c r="AF63" s="380">
        <v>-8827193</v>
      </c>
      <c r="AG63" s="380"/>
      <c r="AH63" s="380">
        <v>9653574</v>
      </c>
      <c r="AK63" s="1" t="s">
        <v>822</v>
      </c>
      <c r="AL63" s="380">
        <v>-1067643</v>
      </c>
      <c r="AM63" s="380"/>
      <c r="AN63" s="380">
        <v>-939508</v>
      </c>
    </row>
    <row r="64" spans="1:40" s="319" customFormat="1" ht="15.75" x14ac:dyDescent="0.25">
      <c r="A64" s="3" t="s">
        <v>823</v>
      </c>
      <c r="B64" s="381">
        <f t="shared" si="1"/>
        <v>1880194786</v>
      </c>
      <c r="C64" s="381"/>
      <c r="D64" s="381">
        <f t="shared" si="1"/>
        <v>2134075742</v>
      </c>
      <c r="G64" s="3" t="s">
        <v>823</v>
      </c>
      <c r="H64" s="381">
        <f>+H57+H58+H60+H61+H62+H63</f>
        <v>1893824269</v>
      </c>
      <c r="I64" s="380"/>
      <c r="J64" s="381">
        <f>+J57+J58+J60+J61+J62+J63</f>
        <v>2141506828</v>
      </c>
      <c r="M64" s="3" t="s">
        <v>823</v>
      </c>
      <c r="N64" s="381">
        <f>+N60+N61+N62+N63</f>
        <v>2121889</v>
      </c>
      <c r="O64" s="380"/>
      <c r="P64" s="381">
        <f>+P60+P61+P62+P63</f>
        <v>-998946</v>
      </c>
      <c r="S64" s="3" t="s">
        <v>823</v>
      </c>
      <c r="T64" s="381">
        <f>+T57+T58+T60+T61+T62+T63</f>
        <v>-3595180</v>
      </c>
      <c r="U64" s="380"/>
      <c r="V64" s="381">
        <f>+V57+V58+V60+V61+V62+V63</f>
        <v>-3423122</v>
      </c>
      <c r="Y64" s="3" t="s">
        <v>823</v>
      </c>
      <c r="Z64" s="381">
        <f>+Z57+Z58+Z60+Z61+Z62+Z63</f>
        <v>-218739</v>
      </c>
      <c r="AA64" s="380"/>
      <c r="AB64" s="381">
        <f>+AB57+AB58+AB60+AB61+AB62+AB63</f>
        <v>214369</v>
      </c>
      <c r="AE64" s="3" t="s">
        <v>823</v>
      </c>
      <c r="AF64" s="381">
        <f>+AF57+AF58+AF60+AF61+AF62+AF63</f>
        <v>-9079690</v>
      </c>
      <c r="AG64" s="381"/>
      <c r="AH64" s="381">
        <f>+AH57+AH58+AH60+AH61+AH62+AH63</f>
        <v>573884</v>
      </c>
      <c r="AK64" s="3" t="s">
        <v>823</v>
      </c>
      <c r="AL64" s="381">
        <f>+AL57+AL58+AL60+AL61+AL62+AL63</f>
        <v>-2857763</v>
      </c>
      <c r="AM64" s="381"/>
      <c r="AN64" s="381">
        <f>+AN57+AN58+AN60+AN61+AN62+AN63</f>
        <v>-3797271</v>
      </c>
    </row>
    <row r="65" spans="1:40" x14ac:dyDescent="0.25">
      <c r="A65" s="1" t="s">
        <v>824</v>
      </c>
      <c r="B65" s="380">
        <f t="shared" si="1"/>
        <v>40785680</v>
      </c>
      <c r="C65" s="380"/>
      <c r="D65" s="380">
        <f t="shared" si="1"/>
        <v>29509713</v>
      </c>
      <c r="G65" s="1" t="s">
        <v>824</v>
      </c>
      <c r="H65" s="380">
        <v>35492361</v>
      </c>
      <c r="I65" s="380"/>
      <c r="J65" s="380">
        <v>28370954</v>
      </c>
      <c r="M65" s="1" t="s">
        <v>824</v>
      </c>
      <c r="N65" s="380">
        <v>0</v>
      </c>
      <c r="O65" s="380"/>
      <c r="P65" s="380">
        <v>0</v>
      </c>
      <c r="S65" s="1" t="s">
        <v>824</v>
      </c>
      <c r="T65" s="380">
        <v>0</v>
      </c>
      <c r="U65" s="380"/>
      <c r="V65" s="380">
        <v>0</v>
      </c>
      <c r="Y65" s="1" t="s">
        <v>824</v>
      </c>
      <c r="Z65" s="380">
        <v>109</v>
      </c>
      <c r="AA65" s="380"/>
      <c r="AB65" s="380">
        <v>109</v>
      </c>
      <c r="AE65" s="1" t="s">
        <v>824</v>
      </c>
      <c r="AF65" s="380">
        <v>5102999</v>
      </c>
      <c r="AG65" s="380"/>
      <c r="AH65" s="380">
        <v>579404</v>
      </c>
      <c r="AK65" s="1" t="s">
        <v>824</v>
      </c>
      <c r="AL65" s="380">
        <v>190211</v>
      </c>
      <c r="AM65" s="380"/>
      <c r="AN65" s="380">
        <v>559246</v>
      </c>
    </row>
    <row r="66" spans="1:40" s="240" customFormat="1" x14ac:dyDescent="0.25">
      <c r="A66" s="1" t="s">
        <v>825</v>
      </c>
      <c r="B66" s="380">
        <f t="shared" si="1"/>
        <v>750000</v>
      </c>
      <c r="C66" s="380"/>
      <c r="D66" s="380">
        <f t="shared" si="1"/>
        <v>0</v>
      </c>
      <c r="G66" s="1" t="s">
        <v>825</v>
      </c>
      <c r="H66" s="380">
        <v>750000</v>
      </c>
      <c r="I66" s="380"/>
      <c r="J66" s="380">
        <v>0</v>
      </c>
      <c r="M66" s="1" t="s">
        <v>825</v>
      </c>
      <c r="N66" s="380">
        <v>0</v>
      </c>
      <c r="O66" s="380"/>
      <c r="P66" s="380">
        <v>0</v>
      </c>
      <c r="S66" s="1" t="s">
        <v>825</v>
      </c>
      <c r="T66" s="380">
        <v>0</v>
      </c>
      <c r="U66" s="380"/>
      <c r="V66" s="380">
        <v>0</v>
      </c>
      <c r="Y66" s="1" t="s">
        <v>825</v>
      </c>
      <c r="Z66" s="380">
        <v>0</v>
      </c>
      <c r="AA66" s="380"/>
      <c r="AB66" s="380">
        <v>0</v>
      </c>
      <c r="AE66" s="1" t="s">
        <v>825</v>
      </c>
      <c r="AF66" s="380">
        <v>0</v>
      </c>
      <c r="AG66" s="380"/>
      <c r="AH66" s="380">
        <v>0</v>
      </c>
      <c r="AK66" s="1" t="s">
        <v>825</v>
      </c>
      <c r="AL66" s="380">
        <v>0</v>
      </c>
      <c r="AM66" s="380"/>
      <c r="AN66" s="380">
        <v>0</v>
      </c>
    </row>
    <row r="67" spans="1:40" s="319" customFormat="1" ht="15.75" x14ac:dyDescent="0.25">
      <c r="A67" s="5" t="s">
        <v>826</v>
      </c>
      <c r="B67" s="381">
        <f t="shared" si="1"/>
        <v>41535680</v>
      </c>
      <c r="C67" s="381"/>
      <c r="D67" s="381">
        <f t="shared" si="1"/>
        <v>29509713</v>
      </c>
      <c r="G67" s="5" t="s">
        <v>826</v>
      </c>
      <c r="H67" s="381">
        <f>+H65+H66</f>
        <v>36242361</v>
      </c>
      <c r="I67" s="380"/>
      <c r="J67" s="381">
        <f>+J65+J66</f>
        <v>28370954</v>
      </c>
      <c r="M67" s="5" t="s">
        <v>826</v>
      </c>
      <c r="N67" s="383">
        <f>SUM(N65:N66)</f>
        <v>0</v>
      </c>
      <c r="O67" s="380"/>
      <c r="P67" s="383">
        <f>SUM(P65:P66)</f>
        <v>0</v>
      </c>
      <c r="S67" s="5" t="s">
        <v>826</v>
      </c>
      <c r="T67" s="383">
        <f>+T65+T66</f>
        <v>0</v>
      </c>
      <c r="U67" s="380"/>
      <c r="V67" s="383">
        <f>+V65+V66</f>
        <v>0</v>
      </c>
      <c r="Y67" s="5" t="s">
        <v>826</v>
      </c>
      <c r="Z67" s="383">
        <f>SUM(Z65:Z66)</f>
        <v>109</v>
      </c>
      <c r="AA67" s="380"/>
      <c r="AB67" s="383">
        <f>SUM(AB65:AB66)</f>
        <v>109</v>
      </c>
      <c r="AE67" s="5" t="s">
        <v>826</v>
      </c>
      <c r="AF67" s="383">
        <f>SUM(AF65:AF66)</f>
        <v>5102999</v>
      </c>
      <c r="AG67" s="381"/>
      <c r="AH67" s="383">
        <f>SUM(AH65:AH66)</f>
        <v>579404</v>
      </c>
      <c r="AK67" s="5" t="s">
        <v>826</v>
      </c>
      <c r="AL67" s="383">
        <f>+AL66+AL65</f>
        <v>190211</v>
      </c>
      <c r="AM67" s="381"/>
      <c r="AN67" s="383">
        <f>+AN66+AN65</f>
        <v>559246</v>
      </c>
    </row>
    <row r="68" spans="1:40" s="319" customFormat="1" ht="15.75" x14ac:dyDescent="0.25">
      <c r="A68" s="1" t="s">
        <v>827</v>
      </c>
      <c r="B68" s="380">
        <f t="shared" si="1"/>
        <v>12644490</v>
      </c>
      <c r="C68" s="380"/>
      <c r="D68" s="380">
        <f t="shared" si="1"/>
        <v>13885655</v>
      </c>
      <c r="G68" s="1" t="s">
        <v>827</v>
      </c>
      <c r="H68" s="380">
        <f>+H69</f>
        <v>12644490</v>
      </c>
      <c r="I68" s="380"/>
      <c r="J68" s="380">
        <f>+J69</f>
        <v>13885655</v>
      </c>
      <c r="M68" s="1" t="s">
        <v>827</v>
      </c>
      <c r="N68" s="380">
        <v>0</v>
      </c>
      <c r="O68" s="380"/>
      <c r="P68" s="380">
        <v>0</v>
      </c>
      <c r="S68" s="1" t="s">
        <v>827</v>
      </c>
      <c r="T68" s="380">
        <v>0</v>
      </c>
      <c r="U68" s="380"/>
      <c r="V68" s="380">
        <v>0</v>
      </c>
      <c r="Y68" s="1" t="s">
        <v>827</v>
      </c>
      <c r="Z68" s="380">
        <v>0</v>
      </c>
      <c r="AA68" s="380"/>
      <c r="AB68" s="380">
        <v>0</v>
      </c>
      <c r="AE68" s="1" t="s">
        <v>827</v>
      </c>
      <c r="AF68" s="380">
        <v>0</v>
      </c>
      <c r="AG68" s="380"/>
      <c r="AH68" s="380">
        <v>0</v>
      </c>
      <c r="AK68" s="1" t="s">
        <v>827</v>
      </c>
      <c r="AL68" s="380">
        <v>0</v>
      </c>
      <c r="AM68" s="380"/>
      <c r="AN68" s="380">
        <v>0</v>
      </c>
    </row>
    <row r="69" spans="1:40" x14ac:dyDescent="0.25">
      <c r="A69" s="1" t="s">
        <v>828</v>
      </c>
      <c r="B69" s="380">
        <f t="shared" si="1"/>
        <v>12644490</v>
      </c>
      <c r="C69" s="380"/>
      <c r="D69" s="380">
        <f t="shared" si="1"/>
        <v>13885655</v>
      </c>
      <c r="G69" s="1" t="s">
        <v>828</v>
      </c>
      <c r="H69" s="380">
        <v>12644490</v>
      </c>
      <c r="I69" s="380"/>
      <c r="J69" s="380">
        <v>13885655</v>
      </c>
      <c r="M69" s="1" t="s">
        <v>828</v>
      </c>
      <c r="N69" s="380">
        <v>0</v>
      </c>
      <c r="O69" s="380"/>
      <c r="P69" s="380">
        <v>0</v>
      </c>
      <c r="S69" s="1" t="s">
        <v>828</v>
      </c>
      <c r="T69" s="380">
        <v>0</v>
      </c>
      <c r="U69" s="380"/>
      <c r="V69" s="380">
        <v>0</v>
      </c>
      <c r="Y69" s="1" t="s">
        <v>828</v>
      </c>
      <c r="Z69" s="380">
        <v>0</v>
      </c>
      <c r="AA69" s="380"/>
      <c r="AB69" s="380">
        <v>0</v>
      </c>
      <c r="AE69" s="1" t="s">
        <v>828</v>
      </c>
      <c r="AF69" s="380">
        <v>0</v>
      </c>
      <c r="AG69" s="380"/>
      <c r="AH69" s="380">
        <v>0</v>
      </c>
      <c r="AK69" s="1" t="s">
        <v>828</v>
      </c>
      <c r="AL69" s="380">
        <v>0</v>
      </c>
      <c r="AM69" s="380"/>
      <c r="AN69" s="380">
        <v>0</v>
      </c>
    </row>
    <row r="70" spans="1:40" x14ac:dyDescent="0.25">
      <c r="A70" s="3" t="s">
        <v>829</v>
      </c>
      <c r="B70" s="381">
        <f t="shared" si="1"/>
        <v>12644490</v>
      </c>
      <c r="C70" s="381"/>
      <c r="D70" s="381">
        <f t="shared" si="1"/>
        <v>13885655</v>
      </c>
      <c r="G70" s="3" t="s">
        <v>829</v>
      </c>
      <c r="H70" s="381">
        <f>+H68</f>
        <v>12644490</v>
      </c>
      <c r="I70" s="380"/>
      <c r="J70" s="381">
        <f>+J68</f>
        <v>13885655</v>
      </c>
      <c r="M70" s="3" t="s">
        <v>829</v>
      </c>
      <c r="N70" s="381">
        <v>0</v>
      </c>
      <c r="O70" s="380"/>
      <c r="P70" s="381">
        <v>0</v>
      </c>
      <c r="S70" s="3" t="s">
        <v>829</v>
      </c>
      <c r="T70" s="381">
        <v>0</v>
      </c>
      <c r="U70" s="380"/>
      <c r="V70" s="381">
        <v>0</v>
      </c>
      <c r="Y70" s="3" t="s">
        <v>829</v>
      </c>
      <c r="Z70" s="381">
        <v>0</v>
      </c>
      <c r="AA70" s="380"/>
      <c r="AB70" s="381">
        <v>0</v>
      </c>
      <c r="AE70" s="3" t="s">
        <v>829</v>
      </c>
      <c r="AF70" s="381">
        <v>0</v>
      </c>
      <c r="AG70" s="381"/>
      <c r="AH70" s="381">
        <v>0</v>
      </c>
      <c r="AK70" s="3" t="s">
        <v>829</v>
      </c>
      <c r="AL70" s="381">
        <v>0</v>
      </c>
      <c r="AM70" s="381"/>
      <c r="AN70" s="381">
        <v>0</v>
      </c>
    </row>
    <row r="71" spans="1:40" s="319" customFormat="1" ht="15.75" x14ac:dyDescent="0.25">
      <c r="A71" s="1" t="s">
        <v>830</v>
      </c>
      <c r="B71" s="380">
        <f t="shared" si="1"/>
        <v>7196284</v>
      </c>
      <c r="C71" s="380"/>
      <c r="D71" s="380">
        <f t="shared" si="1"/>
        <v>5950821</v>
      </c>
      <c r="G71" s="1" t="s">
        <v>830</v>
      </c>
      <c r="H71" s="380">
        <v>7196284</v>
      </c>
      <c r="I71" s="380"/>
      <c r="J71" s="380">
        <v>5950821</v>
      </c>
      <c r="M71" s="1" t="s">
        <v>830</v>
      </c>
      <c r="N71" s="383"/>
      <c r="O71" s="383"/>
      <c r="P71" s="383"/>
      <c r="S71" s="1" t="s">
        <v>830</v>
      </c>
      <c r="T71" s="383"/>
      <c r="U71" s="383"/>
      <c r="V71" s="383"/>
      <c r="Y71" s="1" t="s">
        <v>830</v>
      </c>
      <c r="Z71" s="383"/>
      <c r="AA71" s="383"/>
      <c r="AB71" s="383"/>
      <c r="AE71" s="1" t="s">
        <v>830</v>
      </c>
      <c r="AF71" s="383"/>
      <c r="AG71" s="383"/>
      <c r="AH71" s="383"/>
      <c r="AK71" s="1" t="s">
        <v>830</v>
      </c>
      <c r="AL71" s="383"/>
      <c r="AM71" s="383"/>
      <c r="AN71" s="383"/>
    </row>
    <row r="72" spans="1:40" s="515" customFormat="1" ht="18.75" x14ac:dyDescent="0.3">
      <c r="A72" s="4" t="s">
        <v>831</v>
      </c>
      <c r="B72" s="380">
        <f t="shared" si="1"/>
        <v>13000</v>
      </c>
      <c r="C72" s="516"/>
      <c r="D72" s="380">
        <f t="shared" si="1"/>
        <v>18000</v>
      </c>
      <c r="G72" s="4" t="s">
        <v>831</v>
      </c>
      <c r="H72" s="380">
        <v>13000</v>
      </c>
      <c r="I72" s="4"/>
      <c r="J72" s="380">
        <v>18000</v>
      </c>
      <c r="M72" s="4" t="s">
        <v>831</v>
      </c>
      <c r="N72" s="516"/>
      <c r="O72" s="516"/>
      <c r="P72" s="516"/>
      <c r="S72" s="4" t="s">
        <v>831</v>
      </c>
      <c r="T72" s="516"/>
      <c r="U72" s="516"/>
      <c r="V72" s="516"/>
      <c r="Y72" s="4" t="s">
        <v>831</v>
      </c>
      <c r="Z72" s="516"/>
      <c r="AA72" s="516"/>
      <c r="AB72" s="516"/>
      <c r="AE72" s="4" t="s">
        <v>831</v>
      </c>
      <c r="AF72" s="516"/>
      <c r="AG72" s="516"/>
      <c r="AH72" s="516"/>
      <c r="AK72" s="4" t="s">
        <v>831</v>
      </c>
      <c r="AL72" s="516"/>
      <c r="AM72" s="516"/>
      <c r="AN72" s="516"/>
    </row>
    <row r="73" spans="1:40" ht="18.75" x14ac:dyDescent="0.3">
      <c r="A73" s="1" t="s">
        <v>832</v>
      </c>
      <c r="B73" s="380">
        <f t="shared" si="1"/>
        <v>6305082</v>
      </c>
      <c r="C73" s="380"/>
      <c r="D73" s="380">
        <f t="shared" si="1"/>
        <v>22326228</v>
      </c>
      <c r="G73" s="1" t="s">
        <v>832</v>
      </c>
      <c r="H73" s="380">
        <v>6305082</v>
      </c>
      <c r="I73" s="380"/>
      <c r="J73" s="380">
        <v>22326228</v>
      </c>
      <c r="M73" s="1" t="s">
        <v>832</v>
      </c>
      <c r="N73" s="380">
        <v>0</v>
      </c>
      <c r="O73" s="380"/>
      <c r="P73" s="380">
        <v>0</v>
      </c>
      <c r="Q73" s="231"/>
      <c r="S73" s="1" t="s">
        <v>832</v>
      </c>
      <c r="T73" s="380">
        <v>0</v>
      </c>
      <c r="U73" s="380"/>
      <c r="V73" s="380">
        <v>0</v>
      </c>
      <c r="Y73" s="1" t="s">
        <v>832</v>
      </c>
      <c r="Z73" s="380">
        <v>0</v>
      </c>
      <c r="AA73" s="380"/>
      <c r="AB73" s="380">
        <v>0</v>
      </c>
      <c r="AC73" s="515"/>
      <c r="AD73" s="515"/>
      <c r="AE73" s="1" t="s">
        <v>832</v>
      </c>
      <c r="AF73" s="380">
        <v>0</v>
      </c>
      <c r="AG73" s="380"/>
      <c r="AH73" s="380">
        <v>0</v>
      </c>
      <c r="AI73" s="515"/>
      <c r="AJ73" s="515"/>
      <c r="AK73" s="1" t="s">
        <v>832</v>
      </c>
      <c r="AL73" s="380">
        <v>0</v>
      </c>
      <c r="AM73" s="380"/>
      <c r="AN73" s="380">
        <v>0</v>
      </c>
    </row>
    <row r="74" spans="1:40" ht="15.75" x14ac:dyDescent="0.25">
      <c r="A74" s="5" t="s">
        <v>833</v>
      </c>
      <c r="B74" s="381">
        <f t="shared" si="1"/>
        <v>13514366</v>
      </c>
      <c r="C74" s="381"/>
      <c r="D74" s="381">
        <f t="shared" si="1"/>
        <v>28295049</v>
      </c>
      <c r="G74" s="5" t="s">
        <v>833</v>
      </c>
      <c r="H74" s="381">
        <f>+H73+H71+H72</f>
        <v>13514366</v>
      </c>
      <c r="I74" s="380"/>
      <c r="J74" s="381">
        <f>+J73+J71+J72</f>
        <v>28295049</v>
      </c>
      <c r="M74" s="5" t="s">
        <v>833</v>
      </c>
      <c r="N74" s="383">
        <v>0</v>
      </c>
      <c r="O74" s="380"/>
      <c r="P74" s="383">
        <v>0</v>
      </c>
      <c r="S74" s="5" t="s">
        <v>833</v>
      </c>
      <c r="T74" s="383">
        <v>0</v>
      </c>
      <c r="U74" s="380"/>
      <c r="V74" s="383">
        <v>0</v>
      </c>
      <c r="Y74" s="5" t="s">
        <v>833</v>
      </c>
      <c r="Z74" s="383">
        <v>0</v>
      </c>
      <c r="AA74" s="380"/>
      <c r="AB74" s="383">
        <v>0</v>
      </c>
      <c r="AE74" s="5" t="s">
        <v>833</v>
      </c>
      <c r="AF74" s="383">
        <f>+AF73</f>
        <v>0</v>
      </c>
      <c r="AG74" s="381"/>
      <c r="AH74" s="383">
        <f>+AH73</f>
        <v>0</v>
      </c>
      <c r="AK74" s="5" t="s">
        <v>833</v>
      </c>
      <c r="AL74" s="383">
        <v>0</v>
      </c>
      <c r="AM74" s="381"/>
      <c r="AN74" s="383">
        <v>0</v>
      </c>
    </row>
    <row r="75" spans="1:40" ht="15.75" x14ac:dyDescent="0.25">
      <c r="A75" s="5" t="s">
        <v>834</v>
      </c>
      <c r="B75" s="381">
        <f t="shared" si="1"/>
        <v>67694536</v>
      </c>
      <c r="C75" s="381"/>
      <c r="D75" s="381">
        <f t="shared" si="1"/>
        <v>71690417</v>
      </c>
      <c r="G75" s="5" t="s">
        <v>834</v>
      </c>
      <c r="H75" s="381">
        <f>+H67+H70+H74</f>
        <v>62401217</v>
      </c>
      <c r="I75" s="380"/>
      <c r="J75" s="381">
        <f>+J67+J70+J74</f>
        <v>70551658</v>
      </c>
      <c r="M75" s="5" t="s">
        <v>834</v>
      </c>
      <c r="N75" s="383">
        <f>+N67+N70+N74</f>
        <v>0</v>
      </c>
      <c r="O75" s="380"/>
      <c r="P75" s="383">
        <f>+P67+P70+P74</f>
        <v>0</v>
      </c>
      <c r="S75" s="5" t="s">
        <v>834</v>
      </c>
      <c r="T75" s="383">
        <f>+T67+T70+T74</f>
        <v>0</v>
      </c>
      <c r="U75" s="380"/>
      <c r="V75" s="383">
        <f>+V67+V70+V74</f>
        <v>0</v>
      </c>
      <c r="Y75" s="5" t="s">
        <v>834</v>
      </c>
      <c r="Z75" s="383">
        <f>+Z74+Z70+Z67</f>
        <v>109</v>
      </c>
      <c r="AA75" s="380"/>
      <c r="AB75" s="383">
        <f>+AB74+AB70+AB67</f>
        <v>109</v>
      </c>
      <c r="AE75" s="5" t="s">
        <v>834</v>
      </c>
      <c r="AF75" s="383">
        <f>+AF74+AF70+AF67</f>
        <v>5102999</v>
      </c>
      <c r="AG75" s="381"/>
      <c r="AH75" s="383">
        <f>+AH74+AH70+AH67</f>
        <v>579404</v>
      </c>
      <c r="AK75" s="5" t="s">
        <v>834</v>
      </c>
      <c r="AL75" s="383">
        <f>+AL74+AL70+AL67</f>
        <v>190211</v>
      </c>
      <c r="AM75" s="381"/>
      <c r="AN75" s="383">
        <f>+AN74+AN70+AN67</f>
        <v>559246</v>
      </c>
    </row>
    <row r="76" spans="1:40" hidden="1" x14ac:dyDescent="0.25">
      <c r="A76" s="1" t="s">
        <v>835</v>
      </c>
      <c r="B76" s="380">
        <f t="shared" si="1"/>
        <v>0</v>
      </c>
      <c r="C76" s="380"/>
      <c r="D76" s="380">
        <f t="shared" si="1"/>
        <v>0</v>
      </c>
      <c r="G76" s="1" t="s">
        <v>835</v>
      </c>
      <c r="H76" s="380">
        <v>0</v>
      </c>
      <c r="I76" s="380"/>
      <c r="J76" s="380">
        <v>0</v>
      </c>
      <c r="M76" s="1" t="s">
        <v>835</v>
      </c>
      <c r="N76" s="380"/>
      <c r="O76" s="380"/>
      <c r="P76" s="380"/>
      <c r="S76" s="1" t="s">
        <v>835</v>
      </c>
      <c r="T76" s="380"/>
      <c r="U76" s="380"/>
      <c r="V76" s="380"/>
      <c r="Y76" s="1" t="s">
        <v>835</v>
      </c>
      <c r="Z76" s="380"/>
      <c r="AA76" s="380"/>
      <c r="AB76" s="380"/>
      <c r="AE76" s="1" t="s">
        <v>835</v>
      </c>
      <c r="AF76" s="1"/>
      <c r="AG76" s="1"/>
      <c r="AH76" s="1"/>
      <c r="AK76" s="1" t="s">
        <v>835</v>
      </c>
      <c r="AL76" s="1"/>
      <c r="AM76" s="1"/>
      <c r="AN76" s="1"/>
    </row>
    <row r="77" spans="1:40" x14ac:dyDescent="0.25">
      <c r="A77" s="1" t="s">
        <v>836</v>
      </c>
      <c r="B77" s="380">
        <f t="shared" si="1"/>
        <v>37910221</v>
      </c>
      <c r="C77" s="380"/>
      <c r="D77" s="380">
        <f t="shared" si="1"/>
        <v>29224701</v>
      </c>
      <c r="G77" s="1" t="s">
        <v>836</v>
      </c>
      <c r="H77" s="380">
        <v>14915595</v>
      </c>
      <c r="I77" s="380"/>
      <c r="J77" s="380">
        <v>8815232</v>
      </c>
      <c r="M77" s="1" t="s">
        <v>836</v>
      </c>
      <c r="N77" s="380">
        <v>4274526</v>
      </c>
      <c r="O77" s="380"/>
      <c r="P77" s="380">
        <v>4682991</v>
      </c>
      <c r="S77" s="1" t="s">
        <v>836</v>
      </c>
      <c r="T77" s="380">
        <v>6511449</v>
      </c>
      <c r="U77" s="380"/>
      <c r="V77" s="380">
        <v>6454870</v>
      </c>
      <c r="Y77" s="1" t="s">
        <v>836</v>
      </c>
      <c r="Z77" s="380">
        <v>326084</v>
      </c>
      <c r="AA77" s="380"/>
      <c r="AB77" s="380">
        <v>307638</v>
      </c>
      <c r="AE77" s="1" t="s">
        <v>836</v>
      </c>
      <c r="AF77" s="380">
        <v>6188224</v>
      </c>
      <c r="AG77" s="380"/>
      <c r="AH77" s="380">
        <v>2506968</v>
      </c>
      <c r="AK77" s="1" t="s">
        <v>836</v>
      </c>
      <c r="AL77" s="380">
        <v>5694343</v>
      </c>
      <c r="AM77" s="380"/>
      <c r="AN77" s="380">
        <v>6457002</v>
      </c>
    </row>
    <row r="78" spans="1:40" x14ac:dyDescent="0.25">
      <c r="A78" s="1" t="s">
        <v>837</v>
      </c>
      <c r="B78" s="380">
        <f t="shared" si="1"/>
        <v>1419034872</v>
      </c>
      <c r="C78" s="380"/>
      <c r="D78" s="380">
        <f t="shared" si="1"/>
        <v>1330241549</v>
      </c>
      <c r="G78" s="1" t="s">
        <v>837</v>
      </c>
      <c r="H78" s="380">
        <v>1419034872</v>
      </c>
      <c r="I78" s="380"/>
      <c r="J78" s="380">
        <v>1330241549</v>
      </c>
      <c r="M78" s="1" t="s">
        <v>837</v>
      </c>
      <c r="N78" s="380">
        <v>0</v>
      </c>
      <c r="O78" s="380"/>
      <c r="P78" s="380">
        <v>0</v>
      </c>
      <c r="S78" s="1" t="s">
        <v>837</v>
      </c>
      <c r="T78" s="380">
        <v>0</v>
      </c>
      <c r="U78" s="380"/>
      <c r="V78" s="380">
        <v>0</v>
      </c>
      <c r="Y78" s="1" t="s">
        <v>837</v>
      </c>
      <c r="Z78" s="380">
        <v>0</v>
      </c>
      <c r="AA78" s="380"/>
      <c r="AB78" s="380">
        <v>0</v>
      </c>
      <c r="AE78" s="1" t="s">
        <v>837</v>
      </c>
      <c r="AF78" s="380">
        <v>0</v>
      </c>
      <c r="AG78" s="380"/>
      <c r="AH78" s="380">
        <v>0</v>
      </c>
      <c r="AK78" s="1" t="s">
        <v>837</v>
      </c>
      <c r="AL78" s="380">
        <v>0</v>
      </c>
      <c r="AM78" s="380"/>
      <c r="AN78" s="380">
        <v>0</v>
      </c>
    </row>
    <row r="79" spans="1:40" ht="15.75" x14ac:dyDescent="0.25">
      <c r="A79" s="5" t="s">
        <v>838</v>
      </c>
      <c r="B79" s="381">
        <f t="shared" si="1"/>
        <v>1456945093</v>
      </c>
      <c r="C79" s="381"/>
      <c r="D79" s="381">
        <f t="shared" si="1"/>
        <v>1359466250</v>
      </c>
      <c r="G79" s="5" t="s">
        <v>838</v>
      </c>
      <c r="H79" s="381">
        <f>+H77+H78+H76</f>
        <v>1433950467</v>
      </c>
      <c r="I79" s="380"/>
      <c r="J79" s="381">
        <f>+J77+J78+J76</f>
        <v>1339056781</v>
      </c>
      <c r="M79" s="5" t="s">
        <v>838</v>
      </c>
      <c r="N79" s="383">
        <f>+N77+N78</f>
        <v>4274526</v>
      </c>
      <c r="O79" s="380"/>
      <c r="P79" s="383">
        <f>+P77+P78</f>
        <v>4682991</v>
      </c>
      <c r="S79" s="5" t="s">
        <v>838</v>
      </c>
      <c r="T79" s="383">
        <f>+T78+T77</f>
        <v>6511449</v>
      </c>
      <c r="U79" s="380"/>
      <c r="V79" s="383">
        <f>+V78+V77</f>
        <v>6454870</v>
      </c>
      <c r="Y79" s="5" t="s">
        <v>838</v>
      </c>
      <c r="Z79" s="383">
        <f>+Z77+Z78</f>
        <v>326084</v>
      </c>
      <c r="AA79" s="380"/>
      <c r="AB79" s="383">
        <f>+AB77+AB78</f>
        <v>307638</v>
      </c>
      <c r="AE79" s="5" t="s">
        <v>838</v>
      </c>
      <c r="AF79" s="383">
        <f>+AF77+AF78</f>
        <v>6188224</v>
      </c>
      <c r="AG79" s="381"/>
      <c r="AH79" s="383">
        <f>+AH77+AH78</f>
        <v>2506968</v>
      </c>
      <c r="AK79" s="5" t="s">
        <v>838</v>
      </c>
      <c r="AL79" s="383">
        <f>+AL78+AL77</f>
        <v>5694343</v>
      </c>
      <c r="AM79" s="381"/>
      <c r="AN79" s="383">
        <f>+AN78+AN77</f>
        <v>6457002</v>
      </c>
    </row>
    <row r="80" spans="1:40" ht="18.75" x14ac:dyDescent="0.3">
      <c r="A80" s="516" t="s">
        <v>839</v>
      </c>
      <c r="B80" s="381">
        <f t="shared" si="1"/>
        <v>3404834415</v>
      </c>
      <c r="C80" s="381"/>
      <c r="D80" s="381">
        <f t="shared" si="1"/>
        <v>3565232409</v>
      </c>
      <c r="G80" s="516" t="s">
        <v>839</v>
      </c>
      <c r="H80" s="381">
        <f>+H64+H75+H79</f>
        <v>3390175953</v>
      </c>
      <c r="I80" s="380"/>
      <c r="J80" s="381">
        <f>+J64+J75+J79</f>
        <v>3551115267</v>
      </c>
      <c r="M80" s="516" t="s">
        <v>839</v>
      </c>
      <c r="N80" s="517">
        <f>+N79+N75+N64</f>
        <v>6396415</v>
      </c>
      <c r="O80" s="380"/>
      <c r="P80" s="517">
        <f>+P79+P75+P64</f>
        <v>3684045</v>
      </c>
      <c r="S80" s="516" t="s">
        <v>839</v>
      </c>
      <c r="T80" s="517">
        <f>+T79+T75+T64</f>
        <v>2916269</v>
      </c>
      <c r="U80" s="380"/>
      <c r="V80" s="517">
        <f>+V79+V75+V64</f>
        <v>3031748</v>
      </c>
      <c r="Y80" s="516" t="s">
        <v>839</v>
      </c>
      <c r="Z80" s="517">
        <f>+Z79+Z75+Z64</f>
        <v>107454</v>
      </c>
      <c r="AA80" s="380"/>
      <c r="AB80" s="517">
        <f>+AB79+AB75+AB64</f>
        <v>522116</v>
      </c>
      <c r="AE80" s="516" t="s">
        <v>839</v>
      </c>
      <c r="AF80" s="517">
        <f>+AF79+AF75+AF64</f>
        <v>2211533</v>
      </c>
      <c r="AG80" s="381"/>
      <c r="AH80" s="517">
        <f>+AH79+AH75+AH64</f>
        <v>3660256</v>
      </c>
      <c r="AK80" s="516" t="s">
        <v>839</v>
      </c>
      <c r="AL80" s="517">
        <f>+AL79+AL75+AL64</f>
        <v>3026791</v>
      </c>
      <c r="AM80" s="381"/>
      <c r="AN80" s="517">
        <f>+AN79+AN75+AN64</f>
        <v>3218977</v>
      </c>
    </row>
  </sheetData>
  <mergeCells count="9">
    <mergeCell ref="C1:D1"/>
    <mergeCell ref="A2:D2"/>
    <mergeCell ref="U3:V3"/>
    <mergeCell ref="AM3:AN3"/>
    <mergeCell ref="M4:P4"/>
    <mergeCell ref="S4:V4"/>
    <mergeCell ref="Y4:AB4"/>
    <mergeCell ref="AE4:AH4"/>
    <mergeCell ref="AK4:AN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opLeftCell="X1" workbookViewId="0">
      <selection activeCell="AG28" sqref="AG28"/>
    </sheetView>
  </sheetViews>
  <sheetFormatPr defaultRowHeight="15" x14ac:dyDescent="0.25"/>
  <cols>
    <col min="1" max="1" width="4" bestFit="1" customWidth="1"/>
    <col min="2" max="2" width="69.5703125" customWidth="1"/>
    <col min="3" max="3" width="11.42578125" bestFit="1" customWidth="1"/>
    <col min="4" max="4" width="12.85546875" bestFit="1" customWidth="1"/>
    <col min="5" max="5" width="3.140625" customWidth="1"/>
    <col min="6" max="6" width="4.7109375" customWidth="1"/>
    <col min="7" max="7" width="4" bestFit="1" customWidth="1"/>
    <col min="8" max="8" width="59.5703125" customWidth="1"/>
    <col min="9" max="9" width="14.5703125" bestFit="1" customWidth="1"/>
    <col min="10" max="10" width="15" customWidth="1"/>
    <col min="11" max="11" width="6.5703125" customWidth="1"/>
    <col min="12" max="12" width="4" customWidth="1"/>
    <col min="13" max="13" width="59.5703125" customWidth="1"/>
    <col min="14" max="14" width="12" bestFit="1" customWidth="1"/>
    <col min="15" max="15" width="12.140625" bestFit="1" customWidth="1"/>
    <col min="16" max="16" width="5" customWidth="1"/>
    <col min="17" max="17" width="4" bestFit="1" customWidth="1"/>
    <col min="18" max="18" width="59.140625" customWidth="1"/>
    <col min="19" max="19" width="11.5703125" bestFit="1" customWidth="1"/>
    <col min="20" max="20" width="12.140625" bestFit="1" customWidth="1"/>
    <col min="21" max="21" width="4.85546875" customWidth="1"/>
    <col min="22" max="22" width="4" bestFit="1" customWidth="1"/>
    <col min="23" max="23" width="67.28515625" customWidth="1"/>
    <col min="24" max="24" width="11.42578125" bestFit="1" customWidth="1"/>
    <col min="25" max="25" width="10.28515625" bestFit="1" customWidth="1"/>
    <col min="26" max="26" width="5.28515625" customWidth="1"/>
    <col min="27" max="27" width="4" bestFit="1" customWidth="1"/>
    <col min="28" max="28" width="59" customWidth="1"/>
    <col min="29" max="29" width="11.5703125" bestFit="1" customWidth="1"/>
    <col min="30" max="30" width="12.140625" bestFit="1" customWidth="1"/>
    <col min="32" max="32" width="4" bestFit="1" customWidth="1"/>
    <col min="33" max="33" width="59.42578125" customWidth="1"/>
    <col min="34" max="34" width="11.5703125" bestFit="1" customWidth="1"/>
    <col min="35" max="35" width="12.140625" bestFit="1" customWidth="1"/>
  </cols>
  <sheetData>
    <row r="1" spans="1:35" x14ac:dyDescent="0.25">
      <c r="C1" s="786" t="s">
        <v>840</v>
      </c>
      <c r="D1" s="786"/>
      <c r="E1" s="525"/>
    </row>
    <row r="2" spans="1:35" ht="18.75" x14ac:dyDescent="0.3">
      <c r="A2" s="787" t="s">
        <v>841</v>
      </c>
      <c r="B2" s="787"/>
      <c r="C2" s="787"/>
      <c r="D2" s="787"/>
      <c r="E2" s="526"/>
    </row>
    <row r="3" spans="1:35" x14ac:dyDescent="0.25">
      <c r="D3" t="s">
        <v>842</v>
      </c>
      <c r="J3" t="s">
        <v>842</v>
      </c>
      <c r="O3" t="s">
        <v>842</v>
      </c>
      <c r="T3" t="s">
        <v>842</v>
      </c>
      <c r="Y3" t="s">
        <v>842</v>
      </c>
      <c r="AA3" t="s">
        <v>843</v>
      </c>
      <c r="AD3" t="s">
        <v>842</v>
      </c>
      <c r="AI3" t="s">
        <v>842</v>
      </c>
    </row>
    <row r="4" spans="1:35" s="240" customFormat="1" x14ac:dyDescent="0.25">
      <c r="A4" s="783" t="s">
        <v>368</v>
      </c>
      <c r="B4" s="784"/>
      <c r="C4" s="784"/>
      <c r="D4" s="785"/>
      <c r="E4" s="527"/>
      <c r="G4" s="783" t="s">
        <v>735</v>
      </c>
      <c r="H4" s="784"/>
      <c r="I4" s="784"/>
      <c r="J4" s="785"/>
      <c r="L4" s="783" t="s">
        <v>844</v>
      </c>
      <c r="M4" s="784"/>
      <c r="N4" s="784"/>
      <c r="O4" s="785"/>
      <c r="Q4" s="783" t="s">
        <v>156</v>
      </c>
      <c r="R4" s="784"/>
      <c r="S4" s="784"/>
      <c r="T4" s="785"/>
      <c r="V4" s="783" t="s">
        <v>749</v>
      </c>
      <c r="W4" s="784"/>
      <c r="X4" s="784"/>
      <c r="Y4" s="785"/>
      <c r="AA4" s="783" t="s">
        <v>750</v>
      </c>
      <c r="AB4" s="784"/>
      <c r="AC4" s="784"/>
      <c r="AD4" s="785"/>
      <c r="AF4" s="783" t="s">
        <v>751</v>
      </c>
      <c r="AG4" s="784"/>
      <c r="AH4" s="784"/>
      <c r="AI4" s="785"/>
    </row>
    <row r="5" spans="1:35" s="240" customFormat="1" x14ac:dyDescent="0.25">
      <c r="A5" s="3"/>
      <c r="B5" s="3" t="s">
        <v>0</v>
      </c>
      <c r="C5" s="513">
        <v>2019</v>
      </c>
      <c r="D5" s="513">
        <v>2020</v>
      </c>
      <c r="E5" s="527"/>
      <c r="G5" s="3"/>
      <c r="H5" s="3" t="s">
        <v>0</v>
      </c>
      <c r="I5" s="513">
        <v>2019</v>
      </c>
      <c r="J5" s="513">
        <v>2020</v>
      </c>
      <c r="L5" s="3"/>
      <c r="M5" s="3" t="s">
        <v>0</v>
      </c>
      <c r="N5" s="513">
        <v>2019</v>
      </c>
      <c r="O5" s="513">
        <v>2020</v>
      </c>
      <c r="Q5" s="3"/>
      <c r="R5" s="3" t="s">
        <v>0</v>
      </c>
      <c r="S5" s="513">
        <v>2019</v>
      </c>
      <c r="T5" s="513">
        <v>2020</v>
      </c>
      <c r="V5" s="3"/>
      <c r="W5" s="3" t="s">
        <v>0</v>
      </c>
      <c r="X5" s="513">
        <v>2019</v>
      </c>
      <c r="Y5" s="513">
        <v>2020</v>
      </c>
      <c r="AA5" s="3"/>
      <c r="AB5" s="3" t="s">
        <v>0</v>
      </c>
      <c r="AC5" s="513">
        <v>2019</v>
      </c>
      <c r="AD5" s="513">
        <v>2020</v>
      </c>
      <c r="AF5" s="3"/>
      <c r="AG5" s="3" t="s">
        <v>0</v>
      </c>
      <c r="AH5" s="513">
        <v>2019</v>
      </c>
      <c r="AI5" s="513">
        <v>2020</v>
      </c>
    </row>
    <row r="6" spans="1:35" x14ac:dyDescent="0.25">
      <c r="A6" s="518" t="s">
        <v>499</v>
      </c>
      <c r="B6" s="1" t="s">
        <v>845</v>
      </c>
      <c r="C6" s="519">
        <f t="shared" ref="C6:C28" si="0">+I6+N6+S6+X6+AC6+AH6</f>
        <v>65402759</v>
      </c>
      <c r="D6" s="519">
        <f t="shared" ref="D6:D28" si="1">+J6+O6+T6+Y6+AD6+AI6</f>
        <v>30147780</v>
      </c>
      <c r="E6" s="528"/>
      <c r="G6" s="518" t="s">
        <v>499</v>
      </c>
      <c r="H6" s="1" t="s">
        <v>845</v>
      </c>
      <c r="I6" s="380">
        <v>65402759</v>
      </c>
      <c r="J6" s="380">
        <v>30147780</v>
      </c>
      <c r="L6" s="518" t="s">
        <v>499</v>
      </c>
      <c r="M6" s="1" t="s">
        <v>845</v>
      </c>
      <c r="N6" s="380"/>
      <c r="O6" s="380"/>
      <c r="Q6" s="518" t="s">
        <v>499</v>
      </c>
      <c r="R6" s="1" t="s">
        <v>845</v>
      </c>
      <c r="S6" s="380"/>
      <c r="T6" s="380"/>
      <c r="V6" s="518" t="s">
        <v>499</v>
      </c>
      <c r="W6" s="1" t="s">
        <v>845</v>
      </c>
      <c r="X6" s="520"/>
      <c r="Y6" s="520"/>
      <c r="AA6" s="518" t="s">
        <v>499</v>
      </c>
      <c r="AB6" s="1" t="s">
        <v>845</v>
      </c>
      <c r="AC6" s="380"/>
      <c r="AD6" s="380"/>
      <c r="AF6" s="518" t="s">
        <v>499</v>
      </c>
      <c r="AG6" s="1" t="s">
        <v>845</v>
      </c>
      <c r="AH6" s="380"/>
      <c r="AI6" s="380"/>
    </row>
    <row r="7" spans="1:35" x14ac:dyDescent="0.25">
      <c r="A7" s="518" t="s">
        <v>500</v>
      </c>
      <c r="B7" s="1" t="s">
        <v>846</v>
      </c>
      <c r="C7" s="519">
        <f t="shared" si="0"/>
        <v>68799642</v>
      </c>
      <c r="D7" s="519">
        <f t="shared" si="1"/>
        <v>89505517</v>
      </c>
      <c r="E7" s="528"/>
      <c r="G7" s="518" t="s">
        <v>500</v>
      </c>
      <c r="H7" s="1" t="s">
        <v>846</v>
      </c>
      <c r="I7" s="380">
        <v>14415486</v>
      </c>
      <c r="J7" s="380">
        <v>16103189</v>
      </c>
      <c r="L7" s="518" t="s">
        <v>500</v>
      </c>
      <c r="M7" s="1" t="s">
        <v>846</v>
      </c>
      <c r="N7" s="380">
        <v>100000</v>
      </c>
      <c r="O7" s="380">
        <v>220000</v>
      </c>
      <c r="Q7" s="518" t="s">
        <v>500</v>
      </c>
      <c r="R7" s="1" t="s">
        <v>846</v>
      </c>
      <c r="S7" s="380">
        <v>34742893</v>
      </c>
      <c r="T7" s="380">
        <v>45469129</v>
      </c>
      <c r="V7" s="518" t="s">
        <v>500</v>
      </c>
      <c r="W7" s="1" t="s">
        <v>846</v>
      </c>
      <c r="X7" s="380">
        <v>27140</v>
      </c>
      <c r="Y7" s="380">
        <v>254455</v>
      </c>
      <c r="AA7" s="518" t="s">
        <v>500</v>
      </c>
      <c r="AB7" s="1" t="s">
        <v>846</v>
      </c>
      <c r="AC7" s="380">
        <v>19514123</v>
      </c>
      <c r="AD7" s="380">
        <v>27458744</v>
      </c>
      <c r="AF7" s="518" t="s">
        <v>500</v>
      </c>
      <c r="AG7" s="1" t="s">
        <v>846</v>
      </c>
      <c r="AH7" s="380"/>
      <c r="AI7" s="380"/>
    </row>
    <row r="8" spans="1:35" x14ac:dyDescent="0.25">
      <c r="A8" s="518" t="s">
        <v>501</v>
      </c>
      <c r="B8" s="1" t="s">
        <v>847</v>
      </c>
      <c r="C8" s="519">
        <f t="shared" si="0"/>
        <v>20146874</v>
      </c>
      <c r="D8" s="519">
        <f t="shared" si="1"/>
        <v>10351062</v>
      </c>
      <c r="E8" s="528"/>
      <c r="G8" s="518" t="s">
        <v>501</v>
      </c>
      <c r="H8" s="1" t="s">
        <v>847</v>
      </c>
      <c r="I8" s="380">
        <v>15674477</v>
      </c>
      <c r="J8" s="380">
        <v>7329446</v>
      </c>
      <c r="L8" s="518" t="s">
        <v>501</v>
      </c>
      <c r="M8" s="1" t="s">
        <v>847</v>
      </c>
      <c r="N8" s="380">
        <v>4472397</v>
      </c>
      <c r="O8" s="380">
        <v>3021616</v>
      </c>
      <c r="Q8" s="518" t="s">
        <v>501</v>
      </c>
      <c r="R8" s="1" t="s">
        <v>847</v>
      </c>
      <c r="S8" s="380"/>
      <c r="T8" s="380"/>
      <c r="V8" s="518" t="s">
        <v>501</v>
      </c>
      <c r="W8" s="1" t="s">
        <v>847</v>
      </c>
      <c r="X8" s="380"/>
      <c r="Y8" s="380"/>
      <c r="AA8" s="518" t="s">
        <v>501</v>
      </c>
      <c r="AB8" s="1" t="s">
        <v>847</v>
      </c>
      <c r="AC8" s="380"/>
      <c r="AD8" s="380"/>
      <c r="AF8" s="518" t="s">
        <v>501</v>
      </c>
      <c r="AG8" s="1" t="s">
        <v>847</v>
      </c>
      <c r="AH8" s="380"/>
      <c r="AI8" s="380"/>
    </row>
    <row r="9" spans="1:35" x14ac:dyDescent="0.25">
      <c r="A9" s="521" t="s">
        <v>848</v>
      </c>
      <c r="B9" s="3" t="s">
        <v>849</v>
      </c>
      <c r="C9" s="522">
        <f t="shared" si="0"/>
        <v>154349275</v>
      </c>
      <c r="D9" s="522">
        <f t="shared" si="1"/>
        <v>130004359</v>
      </c>
      <c r="E9" s="529"/>
      <c r="G9" s="521" t="s">
        <v>848</v>
      </c>
      <c r="H9" s="3" t="s">
        <v>849</v>
      </c>
      <c r="I9" s="381">
        <f>SUM(I6:I8)</f>
        <v>95492722</v>
      </c>
      <c r="J9" s="381">
        <f>SUM(J6:J8)</f>
        <v>53580415</v>
      </c>
      <c r="L9" s="521" t="s">
        <v>848</v>
      </c>
      <c r="M9" s="3" t="s">
        <v>849</v>
      </c>
      <c r="N9" s="381">
        <f>SUM(N6:N8)</f>
        <v>4572397</v>
      </c>
      <c r="O9" s="381">
        <f>SUM(O6:O8)</f>
        <v>3241616</v>
      </c>
      <c r="Q9" s="521" t="s">
        <v>848</v>
      </c>
      <c r="R9" s="3" t="s">
        <v>849</v>
      </c>
      <c r="S9" s="381">
        <f>SUM(S6:S8)</f>
        <v>34742893</v>
      </c>
      <c r="T9" s="381">
        <f>SUM(T6:T8)</f>
        <v>45469129</v>
      </c>
      <c r="V9" s="521" t="s">
        <v>848</v>
      </c>
      <c r="W9" s="3" t="s">
        <v>849</v>
      </c>
      <c r="X9" s="381">
        <f>SUM(X6:X8)</f>
        <v>27140</v>
      </c>
      <c r="Y9" s="381">
        <f>SUM(Y6:Y8)</f>
        <v>254455</v>
      </c>
      <c r="AA9" s="521" t="s">
        <v>848</v>
      </c>
      <c r="AB9" s="3" t="s">
        <v>849</v>
      </c>
      <c r="AC9" s="381">
        <f>SUM(AC6:AC8)</f>
        <v>19514123</v>
      </c>
      <c r="AD9" s="381">
        <f>SUM(AD6:AD8)</f>
        <v>27458744</v>
      </c>
      <c r="AF9" s="521" t="s">
        <v>848</v>
      </c>
      <c r="AG9" s="3" t="s">
        <v>849</v>
      </c>
      <c r="AH9" s="381">
        <f>SUM(AH6:AH8)</f>
        <v>0</v>
      </c>
      <c r="AI9" s="381">
        <f>SUM(AI6:AI8)</f>
        <v>0</v>
      </c>
    </row>
    <row r="10" spans="1:35" x14ac:dyDescent="0.25">
      <c r="A10" s="518" t="s">
        <v>504</v>
      </c>
      <c r="B10" s="1" t="s">
        <v>850</v>
      </c>
      <c r="C10" s="519">
        <f t="shared" si="0"/>
        <v>573653561</v>
      </c>
      <c r="D10" s="519">
        <f t="shared" si="1"/>
        <v>633889679</v>
      </c>
      <c r="E10" s="528"/>
      <c r="G10" s="518" t="s">
        <v>504</v>
      </c>
      <c r="H10" s="1" t="s">
        <v>850</v>
      </c>
      <c r="I10" s="380">
        <v>333316727</v>
      </c>
      <c r="J10" s="380">
        <v>355514406</v>
      </c>
      <c r="L10" s="518" t="s">
        <v>504</v>
      </c>
      <c r="M10" s="1" t="s">
        <v>850</v>
      </c>
      <c r="N10" s="380">
        <v>36997212</v>
      </c>
      <c r="O10" s="380">
        <v>62685509</v>
      </c>
      <c r="Q10" s="518" t="s">
        <v>504</v>
      </c>
      <c r="R10" s="1" t="s">
        <v>850</v>
      </c>
      <c r="S10" s="380">
        <v>70730194</v>
      </c>
      <c r="T10" s="380">
        <v>79976792</v>
      </c>
      <c r="V10" s="518" t="s">
        <v>504</v>
      </c>
      <c r="W10" s="1" t="s">
        <v>850</v>
      </c>
      <c r="X10" s="380">
        <v>11303152</v>
      </c>
      <c r="Y10" s="380">
        <v>11005695</v>
      </c>
      <c r="AA10" s="518" t="s">
        <v>504</v>
      </c>
      <c r="AB10" s="1" t="s">
        <v>850</v>
      </c>
      <c r="AC10" s="380">
        <v>42006381</v>
      </c>
      <c r="AD10" s="380">
        <v>44985328</v>
      </c>
      <c r="AF10" s="518" t="s">
        <v>504</v>
      </c>
      <c r="AG10" s="1" t="s">
        <v>850</v>
      </c>
      <c r="AH10" s="380">
        <v>79299895</v>
      </c>
      <c r="AI10" s="380">
        <v>79721949</v>
      </c>
    </row>
    <row r="11" spans="1:35" x14ac:dyDescent="0.25">
      <c r="A11" s="518" t="s">
        <v>505</v>
      </c>
      <c r="B11" s="1" t="s">
        <v>851</v>
      </c>
      <c r="C11" s="519">
        <f t="shared" si="0"/>
        <v>78049139</v>
      </c>
      <c r="D11" s="519">
        <f t="shared" si="1"/>
        <v>82780524</v>
      </c>
      <c r="E11" s="528"/>
      <c r="G11" s="518" t="s">
        <v>505</v>
      </c>
      <c r="H11" s="1" t="s">
        <v>851</v>
      </c>
      <c r="I11" s="380">
        <v>75546132</v>
      </c>
      <c r="J11" s="380">
        <v>82780524</v>
      </c>
      <c r="L11" s="518" t="s">
        <v>505</v>
      </c>
      <c r="M11" s="1" t="s">
        <v>851</v>
      </c>
      <c r="N11" s="380">
        <v>2503007</v>
      </c>
      <c r="O11" s="380">
        <v>0</v>
      </c>
      <c r="Q11" s="518" t="s">
        <v>505</v>
      </c>
      <c r="R11" s="1" t="s">
        <v>851</v>
      </c>
      <c r="S11" s="380"/>
      <c r="T11" s="380"/>
      <c r="V11" s="518" t="s">
        <v>505</v>
      </c>
      <c r="W11" s="1" t="s">
        <v>851</v>
      </c>
      <c r="X11" s="380"/>
      <c r="Y11" s="380"/>
      <c r="AA11" s="518" t="s">
        <v>505</v>
      </c>
      <c r="AB11" s="1" t="s">
        <v>851</v>
      </c>
      <c r="AC11" s="380"/>
      <c r="AD11" s="380"/>
      <c r="AF11" s="518" t="s">
        <v>505</v>
      </c>
      <c r="AG11" s="1" t="s">
        <v>851</v>
      </c>
      <c r="AH11" s="380"/>
      <c r="AI11" s="380"/>
    </row>
    <row r="12" spans="1:35" x14ac:dyDescent="0.25">
      <c r="A12" s="518" t="s">
        <v>506</v>
      </c>
      <c r="B12" s="1" t="s">
        <v>852</v>
      </c>
      <c r="C12" s="519">
        <f t="shared" si="0"/>
        <v>60353437</v>
      </c>
      <c r="D12" s="519">
        <f t="shared" si="1"/>
        <v>56331185</v>
      </c>
      <c r="E12" s="528"/>
      <c r="G12" s="518" t="s">
        <v>506</v>
      </c>
      <c r="H12" s="1" t="s">
        <v>852</v>
      </c>
      <c r="I12" s="380">
        <v>60353437</v>
      </c>
      <c r="J12" s="380">
        <v>56331185</v>
      </c>
      <c r="L12" s="518" t="s">
        <v>506</v>
      </c>
      <c r="M12" s="1" t="s">
        <v>852</v>
      </c>
      <c r="N12" s="380"/>
      <c r="O12" s="380"/>
      <c r="Q12" s="518" t="s">
        <v>506</v>
      </c>
      <c r="R12" s="1" t="s">
        <v>852</v>
      </c>
      <c r="S12" s="380"/>
      <c r="T12" s="380"/>
      <c r="V12" s="518" t="s">
        <v>506</v>
      </c>
      <c r="W12" s="1" t="s">
        <v>852</v>
      </c>
      <c r="X12" s="380"/>
      <c r="Y12" s="380"/>
      <c r="AA12" s="518" t="s">
        <v>506</v>
      </c>
      <c r="AB12" s="1" t="s">
        <v>852</v>
      </c>
      <c r="AC12" s="380"/>
      <c r="AD12" s="380"/>
      <c r="AF12" s="518" t="s">
        <v>506</v>
      </c>
      <c r="AG12" s="1" t="s">
        <v>852</v>
      </c>
      <c r="AH12" s="380"/>
      <c r="AI12" s="380"/>
    </row>
    <row r="13" spans="1:35" x14ac:dyDescent="0.25">
      <c r="A13" s="518" t="s">
        <v>507</v>
      </c>
      <c r="B13" s="1" t="s">
        <v>853</v>
      </c>
      <c r="C13" s="519">
        <f t="shared" si="0"/>
        <v>77870986</v>
      </c>
      <c r="D13" s="519">
        <f t="shared" si="1"/>
        <v>168050811</v>
      </c>
      <c r="E13" s="528"/>
      <c r="G13" s="518" t="s">
        <v>507</v>
      </c>
      <c r="H13" s="1" t="s">
        <v>853</v>
      </c>
      <c r="I13" s="380">
        <v>66255644</v>
      </c>
      <c r="J13" s="380">
        <v>160837021</v>
      </c>
      <c r="L13" s="518" t="s">
        <v>507</v>
      </c>
      <c r="M13" s="1" t="s">
        <v>853</v>
      </c>
      <c r="N13" s="380">
        <v>11526641</v>
      </c>
      <c r="O13" s="380">
        <v>6407110</v>
      </c>
      <c r="Q13" s="518" t="s">
        <v>507</v>
      </c>
      <c r="R13" s="1" t="s">
        <v>853</v>
      </c>
      <c r="S13" s="380">
        <v>24556</v>
      </c>
      <c r="T13" s="380">
        <v>50622</v>
      </c>
      <c r="V13" s="518" t="s">
        <v>507</v>
      </c>
      <c r="W13" s="1" t="s">
        <v>853</v>
      </c>
      <c r="X13" s="380">
        <v>48875</v>
      </c>
      <c r="Y13" s="380">
        <v>20025</v>
      </c>
      <c r="AA13" s="518" t="s">
        <v>507</v>
      </c>
      <c r="AB13" s="1" t="s">
        <v>853</v>
      </c>
      <c r="AC13" s="380">
        <v>15237</v>
      </c>
      <c r="AD13" s="380">
        <v>545377</v>
      </c>
      <c r="AF13" s="518" t="s">
        <v>507</v>
      </c>
      <c r="AG13" s="1" t="s">
        <v>853</v>
      </c>
      <c r="AH13" s="380">
        <v>33</v>
      </c>
      <c r="AI13" s="380">
        <v>190656</v>
      </c>
    </row>
    <row r="14" spans="1:35" s="240" customFormat="1" x14ac:dyDescent="0.25">
      <c r="A14" s="521" t="s">
        <v>854</v>
      </c>
      <c r="B14" s="3" t="s">
        <v>855</v>
      </c>
      <c r="C14" s="522">
        <f t="shared" si="0"/>
        <v>789927123</v>
      </c>
      <c r="D14" s="522">
        <f t="shared" si="1"/>
        <v>941052199</v>
      </c>
      <c r="E14" s="529"/>
      <c r="G14" s="521" t="s">
        <v>854</v>
      </c>
      <c r="H14" s="3" t="s">
        <v>855</v>
      </c>
      <c r="I14" s="381">
        <f>SUM(I10:I13)</f>
        <v>535471940</v>
      </c>
      <c r="J14" s="381">
        <f>SUM(J10:J13)</f>
        <v>655463136</v>
      </c>
      <c r="L14" s="521" t="s">
        <v>854</v>
      </c>
      <c r="M14" s="3" t="s">
        <v>855</v>
      </c>
      <c r="N14" s="381">
        <f>SUM(N10:N13)</f>
        <v>51026860</v>
      </c>
      <c r="O14" s="381">
        <f>SUM(O10:O13)</f>
        <v>69092619</v>
      </c>
      <c r="Q14" s="521" t="s">
        <v>854</v>
      </c>
      <c r="R14" s="3" t="s">
        <v>855</v>
      </c>
      <c r="S14" s="381">
        <f>SUM(S10:S13)</f>
        <v>70754750</v>
      </c>
      <c r="T14" s="381">
        <f>SUM(T10:T13)</f>
        <v>80027414</v>
      </c>
      <c r="V14" s="521" t="s">
        <v>854</v>
      </c>
      <c r="W14" s="3" t="s">
        <v>855</v>
      </c>
      <c r="X14" s="381">
        <f>SUM(X10:X13)</f>
        <v>11352027</v>
      </c>
      <c r="Y14" s="381">
        <f>SUM(Y10:Y13)</f>
        <v>11025720</v>
      </c>
      <c r="AA14" s="521" t="s">
        <v>854</v>
      </c>
      <c r="AB14" s="3" t="s">
        <v>855</v>
      </c>
      <c r="AC14" s="381">
        <f>SUM(AC10:AC13)</f>
        <v>42021618</v>
      </c>
      <c r="AD14" s="381">
        <f>SUM(AD10:AD13)</f>
        <v>45530705</v>
      </c>
      <c r="AF14" s="521" t="s">
        <v>854</v>
      </c>
      <c r="AG14" s="3" t="s">
        <v>855</v>
      </c>
      <c r="AH14" s="381">
        <f>SUM(AH10:AH13)</f>
        <v>79299928</v>
      </c>
      <c r="AI14" s="381">
        <f>SUM(AI10:AI13)</f>
        <v>79912605</v>
      </c>
    </row>
    <row r="15" spans="1:35" x14ac:dyDescent="0.25">
      <c r="A15" s="518" t="s">
        <v>508</v>
      </c>
      <c r="B15" s="1" t="s">
        <v>856</v>
      </c>
      <c r="C15" s="519">
        <f t="shared" si="0"/>
        <v>65186646</v>
      </c>
      <c r="D15" s="519">
        <f t="shared" si="1"/>
        <v>71954667</v>
      </c>
      <c r="E15" s="528"/>
      <c r="G15" s="518" t="s">
        <v>508</v>
      </c>
      <c r="H15" s="1" t="s">
        <v>856</v>
      </c>
      <c r="I15" s="380">
        <v>7901580</v>
      </c>
      <c r="J15" s="380">
        <v>8442582</v>
      </c>
      <c r="L15" s="518" t="s">
        <v>508</v>
      </c>
      <c r="M15" s="1" t="s">
        <v>856</v>
      </c>
      <c r="N15" s="380">
        <v>1556896</v>
      </c>
      <c r="O15" s="380">
        <v>969109</v>
      </c>
      <c r="Q15" s="518" t="s">
        <v>508</v>
      </c>
      <c r="R15" s="1" t="s">
        <v>856</v>
      </c>
      <c r="S15" s="380">
        <v>18825008</v>
      </c>
      <c r="T15" s="380">
        <v>29080940</v>
      </c>
      <c r="V15" s="518" t="s">
        <v>508</v>
      </c>
      <c r="W15" s="1" t="s">
        <v>856</v>
      </c>
      <c r="X15" s="380">
        <v>391436</v>
      </c>
      <c r="Y15" s="380">
        <v>548629</v>
      </c>
      <c r="AA15" s="518" t="s">
        <v>508</v>
      </c>
      <c r="AB15" s="1" t="s">
        <v>856</v>
      </c>
      <c r="AC15" s="380">
        <v>34541075</v>
      </c>
      <c r="AD15" s="380">
        <v>28713558</v>
      </c>
      <c r="AF15" s="518" t="s">
        <v>508</v>
      </c>
      <c r="AG15" s="1" t="s">
        <v>856</v>
      </c>
      <c r="AH15" s="380">
        <v>1970651</v>
      </c>
      <c r="AI15" s="380">
        <v>4199849</v>
      </c>
    </row>
    <row r="16" spans="1:35" x14ac:dyDescent="0.25">
      <c r="A16" s="518" t="s">
        <v>509</v>
      </c>
      <c r="B16" s="1" t="s">
        <v>857</v>
      </c>
      <c r="C16" s="519">
        <f t="shared" si="0"/>
        <v>106091055</v>
      </c>
      <c r="D16" s="519">
        <f t="shared" si="1"/>
        <v>90936640</v>
      </c>
      <c r="E16" s="528"/>
      <c r="G16" s="518" t="s">
        <v>509</v>
      </c>
      <c r="H16" s="1" t="s">
        <v>857</v>
      </c>
      <c r="I16" s="380">
        <v>64401244</v>
      </c>
      <c r="J16" s="380">
        <v>59924357</v>
      </c>
      <c r="L16" s="518" t="s">
        <v>509</v>
      </c>
      <c r="M16" s="1" t="s">
        <v>857</v>
      </c>
      <c r="N16" s="380">
        <v>4125351</v>
      </c>
      <c r="O16" s="380">
        <v>4764976</v>
      </c>
      <c r="Q16" s="518" t="s">
        <v>509</v>
      </c>
      <c r="R16" s="1" t="s">
        <v>857</v>
      </c>
      <c r="S16" s="380">
        <v>12552112</v>
      </c>
      <c r="T16" s="380">
        <v>6094356</v>
      </c>
      <c r="V16" s="518" t="s">
        <v>509</v>
      </c>
      <c r="W16" s="1" t="s">
        <v>857</v>
      </c>
      <c r="X16" s="380">
        <v>5876771</v>
      </c>
      <c r="Y16" s="380">
        <v>4451617</v>
      </c>
      <c r="AA16" s="518" t="s">
        <v>509</v>
      </c>
      <c r="AB16" s="1" t="s">
        <v>857</v>
      </c>
      <c r="AC16" s="380">
        <v>10651632</v>
      </c>
      <c r="AD16" s="380">
        <v>10507149</v>
      </c>
      <c r="AF16" s="518" t="s">
        <v>509</v>
      </c>
      <c r="AG16" s="1" t="s">
        <v>857</v>
      </c>
      <c r="AH16" s="380">
        <v>8483945</v>
      </c>
      <c r="AI16" s="380">
        <v>5194185</v>
      </c>
    </row>
    <row r="17" spans="1:35" s="240" customFormat="1" x14ac:dyDescent="0.25">
      <c r="A17" s="521" t="s">
        <v>858</v>
      </c>
      <c r="B17" s="3" t="s">
        <v>859</v>
      </c>
      <c r="C17" s="522">
        <f t="shared" si="0"/>
        <v>171277701</v>
      </c>
      <c r="D17" s="522">
        <f t="shared" si="1"/>
        <v>162891307</v>
      </c>
      <c r="E17" s="529"/>
      <c r="G17" s="521" t="s">
        <v>858</v>
      </c>
      <c r="H17" s="3" t="s">
        <v>859</v>
      </c>
      <c r="I17" s="381">
        <f>SUM(I15:I16)</f>
        <v>72302824</v>
      </c>
      <c r="J17" s="381">
        <f>SUM(J15:J16)</f>
        <v>68366939</v>
      </c>
      <c r="L17" s="521" t="s">
        <v>858</v>
      </c>
      <c r="M17" s="3" t="s">
        <v>859</v>
      </c>
      <c r="N17" s="381">
        <f>SUM(N15:N16)</f>
        <v>5682247</v>
      </c>
      <c r="O17" s="381">
        <f>SUM(O15:O16)</f>
        <v>5734085</v>
      </c>
      <c r="Q17" s="521" t="s">
        <v>858</v>
      </c>
      <c r="R17" s="3" t="s">
        <v>859</v>
      </c>
      <c r="S17" s="381">
        <f>SUM(S15:S16)</f>
        <v>31377120</v>
      </c>
      <c r="T17" s="381">
        <f>SUM(T15:T16)</f>
        <v>35175296</v>
      </c>
      <c r="V17" s="521" t="s">
        <v>858</v>
      </c>
      <c r="W17" s="3" t="s">
        <v>859</v>
      </c>
      <c r="X17" s="381">
        <f>SUM(X15:X16)</f>
        <v>6268207</v>
      </c>
      <c r="Y17" s="381">
        <f>SUM(Y15:Y16)</f>
        <v>5000246</v>
      </c>
      <c r="AA17" s="521" t="s">
        <v>858</v>
      </c>
      <c r="AB17" s="3" t="s">
        <v>859</v>
      </c>
      <c r="AC17" s="381">
        <f>SUM(AC15:AC16)</f>
        <v>45192707</v>
      </c>
      <c r="AD17" s="381">
        <f>SUM(AD15:AD16)</f>
        <v>39220707</v>
      </c>
      <c r="AF17" s="521" t="s">
        <v>858</v>
      </c>
      <c r="AG17" s="3" t="s">
        <v>859</v>
      </c>
      <c r="AH17" s="381">
        <f>SUM(AH15:AH16)</f>
        <v>10454596</v>
      </c>
      <c r="AI17" s="381">
        <f>SUM(AI15:AI16)</f>
        <v>9394034</v>
      </c>
    </row>
    <row r="18" spans="1:35" x14ac:dyDescent="0.25">
      <c r="A18" s="518" t="s">
        <v>512</v>
      </c>
      <c r="B18" s="1" t="s">
        <v>860</v>
      </c>
      <c r="C18" s="519">
        <f t="shared" si="0"/>
        <v>230547930</v>
      </c>
      <c r="D18" s="519">
        <f t="shared" si="1"/>
        <v>260155835</v>
      </c>
      <c r="E18" s="528"/>
      <c r="G18" s="518" t="s">
        <v>512</v>
      </c>
      <c r="H18" s="1" t="s">
        <v>860</v>
      </c>
      <c r="I18" s="380">
        <v>64674427</v>
      </c>
      <c r="J18" s="380">
        <v>64200569</v>
      </c>
      <c r="L18" s="518" t="s">
        <v>512</v>
      </c>
      <c r="M18" s="1" t="s">
        <v>860</v>
      </c>
      <c r="N18" s="380">
        <v>40258998</v>
      </c>
      <c r="O18" s="380">
        <v>51586438</v>
      </c>
      <c r="Q18" s="518" t="s">
        <v>512</v>
      </c>
      <c r="R18" s="1" t="s">
        <v>860</v>
      </c>
      <c r="S18" s="380">
        <v>54917501</v>
      </c>
      <c r="T18" s="380">
        <v>67241108</v>
      </c>
      <c r="V18" s="518" t="s">
        <v>512</v>
      </c>
      <c r="W18" s="1" t="s">
        <v>860</v>
      </c>
      <c r="X18" s="380">
        <v>2017440</v>
      </c>
      <c r="Y18" s="380">
        <v>3077221</v>
      </c>
      <c r="AA18" s="518" t="s">
        <v>512</v>
      </c>
      <c r="AB18" s="1" t="s">
        <v>860</v>
      </c>
      <c r="AC18" s="380">
        <v>16467477</v>
      </c>
      <c r="AD18" s="380">
        <v>18918687</v>
      </c>
      <c r="AF18" s="518" t="s">
        <v>512</v>
      </c>
      <c r="AG18" s="1" t="s">
        <v>860</v>
      </c>
      <c r="AH18" s="380">
        <v>52212087</v>
      </c>
      <c r="AI18" s="380">
        <v>55131812</v>
      </c>
    </row>
    <row r="19" spans="1:35" x14ac:dyDescent="0.25">
      <c r="A19" s="518" t="s">
        <v>513</v>
      </c>
      <c r="B19" s="1" t="s">
        <v>861</v>
      </c>
      <c r="C19" s="519">
        <f t="shared" si="0"/>
        <v>50677854</v>
      </c>
      <c r="D19" s="519">
        <f t="shared" si="1"/>
        <v>43520191</v>
      </c>
      <c r="E19" s="528"/>
      <c r="G19" s="518" t="s">
        <v>513</v>
      </c>
      <c r="H19" s="1" t="s">
        <v>861</v>
      </c>
      <c r="I19" s="380">
        <v>35212585</v>
      </c>
      <c r="J19" s="380">
        <v>31178289</v>
      </c>
      <c r="L19" s="518" t="s">
        <v>513</v>
      </c>
      <c r="M19" s="1" t="s">
        <v>861</v>
      </c>
      <c r="N19" s="380">
        <v>3377356</v>
      </c>
      <c r="O19" s="380">
        <v>3337062</v>
      </c>
      <c r="Q19" s="518" t="s">
        <v>513</v>
      </c>
      <c r="R19" s="1" t="s">
        <v>861</v>
      </c>
      <c r="S19" s="380">
        <v>3036579</v>
      </c>
      <c r="T19" s="380">
        <v>2192913</v>
      </c>
      <c r="V19" s="518" t="s">
        <v>513</v>
      </c>
      <c r="W19" s="1" t="s">
        <v>861</v>
      </c>
      <c r="X19" s="380">
        <v>1135772</v>
      </c>
      <c r="Y19" s="380">
        <v>933374</v>
      </c>
      <c r="AA19" s="518" t="s">
        <v>513</v>
      </c>
      <c r="AB19" s="1" t="s">
        <v>861</v>
      </c>
      <c r="AC19" s="380">
        <v>2527678</v>
      </c>
      <c r="AD19" s="380">
        <v>1438691</v>
      </c>
      <c r="AF19" s="518" t="s">
        <v>513</v>
      </c>
      <c r="AG19" s="1" t="s">
        <v>861</v>
      </c>
      <c r="AH19" s="380">
        <v>5387884</v>
      </c>
      <c r="AI19" s="380">
        <v>4439862</v>
      </c>
    </row>
    <row r="20" spans="1:35" x14ac:dyDescent="0.25">
      <c r="A20" s="518" t="s">
        <v>862</v>
      </c>
      <c r="B20" s="1" t="s">
        <v>863</v>
      </c>
      <c r="C20" s="519">
        <f t="shared" si="0"/>
        <v>49816695</v>
      </c>
      <c r="D20" s="519">
        <f t="shared" si="1"/>
        <v>46907180</v>
      </c>
      <c r="E20" s="528"/>
      <c r="G20" s="518" t="s">
        <v>862</v>
      </c>
      <c r="H20" s="1" t="s">
        <v>863</v>
      </c>
      <c r="I20" s="380">
        <v>15593365</v>
      </c>
      <c r="J20" s="380">
        <v>13151376</v>
      </c>
      <c r="L20" s="518" t="s">
        <v>862</v>
      </c>
      <c r="M20" s="1" t="s">
        <v>863</v>
      </c>
      <c r="N20" s="380">
        <v>8305668</v>
      </c>
      <c r="O20" s="380">
        <v>8633652</v>
      </c>
      <c r="Q20" s="518" t="s">
        <v>862</v>
      </c>
      <c r="R20" s="1" t="s">
        <v>863</v>
      </c>
      <c r="S20" s="380">
        <v>10876269</v>
      </c>
      <c r="T20" s="380">
        <v>11544075</v>
      </c>
      <c r="V20" s="518" t="s">
        <v>862</v>
      </c>
      <c r="W20" s="1" t="s">
        <v>863</v>
      </c>
      <c r="X20" s="380">
        <v>524370</v>
      </c>
      <c r="Y20" s="380">
        <v>648573</v>
      </c>
      <c r="AA20" s="518" t="s">
        <v>862</v>
      </c>
      <c r="AB20" s="1" t="s">
        <v>863</v>
      </c>
      <c r="AC20" s="380">
        <v>3865515</v>
      </c>
      <c r="AD20" s="380">
        <v>3556787</v>
      </c>
      <c r="AF20" s="518" t="s">
        <v>862</v>
      </c>
      <c r="AG20" s="1" t="s">
        <v>863</v>
      </c>
      <c r="AH20" s="380">
        <v>10651508</v>
      </c>
      <c r="AI20" s="380">
        <v>9372717</v>
      </c>
    </row>
    <row r="21" spans="1:35" s="240" customFormat="1" x14ac:dyDescent="0.25">
      <c r="A21" s="521" t="s">
        <v>864</v>
      </c>
      <c r="B21" s="3" t="s">
        <v>865</v>
      </c>
      <c r="C21" s="522">
        <f t="shared" si="0"/>
        <v>331042479</v>
      </c>
      <c r="D21" s="522">
        <f t="shared" si="1"/>
        <v>350583206</v>
      </c>
      <c r="E21" s="529"/>
      <c r="G21" s="521" t="s">
        <v>864</v>
      </c>
      <c r="H21" s="3" t="s">
        <v>865</v>
      </c>
      <c r="I21" s="381">
        <f>SUM(I18:I20)</f>
        <v>115480377</v>
      </c>
      <c r="J21" s="381">
        <f>SUM(J18:J20)</f>
        <v>108530234</v>
      </c>
      <c r="L21" s="521" t="s">
        <v>864</v>
      </c>
      <c r="M21" s="3" t="s">
        <v>865</v>
      </c>
      <c r="N21" s="381">
        <f>SUM(N18:N20)</f>
        <v>51942022</v>
      </c>
      <c r="O21" s="381">
        <f>SUM(O18:O20)</f>
        <v>63557152</v>
      </c>
      <c r="Q21" s="521" t="s">
        <v>864</v>
      </c>
      <c r="R21" s="3" t="s">
        <v>865</v>
      </c>
      <c r="S21" s="381">
        <f>SUM(S18:S20)</f>
        <v>68830349</v>
      </c>
      <c r="T21" s="381">
        <f>SUM(T18:T20)</f>
        <v>80978096</v>
      </c>
      <c r="V21" s="521" t="s">
        <v>864</v>
      </c>
      <c r="W21" s="3" t="s">
        <v>865</v>
      </c>
      <c r="X21" s="381">
        <f>SUM(X18:X20)</f>
        <v>3677582</v>
      </c>
      <c r="Y21" s="381">
        <f>SUM(Y18:Y20)</f>
        <v>4659168</v>
      </c>
      <c r="AA21" s="521" t="s">
        <v>864</v>
      </c>
      <c r="AB21" s="3" t="s">
        <v>865</v>
      </c>
      <c r="AC21" s="381">
        <f>SUM(AC18:AC20)</f>
        <v>22860670</v>
      </c>
      <c r="AD21" s="381">
        <f>SUM(AD18:AD20)</f>
        <v>23914165</v>
      </c>
      <c r="AF21" s="521" t="s">
        <v>864</v>
      </c>
      <c r="AG21" s="3" t="s">
        <v>865</v>
      </c>
      <c r="AH21" s="381">
        <f>SUM(AH18:AH20)</f>
        <v>68251479</v>
      </c>
      <c r="AI21" s="381">
        <f>SUM(AI18:AI20)</f>
        <v>68944391</v>
      </c>
    </row>
    <row r="22" spans="1:35" s="240" customFormat="1" x14ac:dyDescent="0.25">
      <c r="A22" s="521" t="s">
        <v>866</v>
      </c>
      <c r="B22" s="3" t="s">
        <v>867</v>
      </c>
      <c r="C22" s="522">
        <f t="shared" si="0"/>
        <v>78379536</v>
      </c>
      <c r="D22" s="522">
        <f t="shared" si="1"/>
        <v>64796609</v>
      </c>
      <c r="E22" s="529"/>
      <c r="G22" s="521" t="s">
        <v>866</v>
      </c>
      <c r="H22" s="3" t="s">
        <v>867</v>
      </c>
      <c r="I22" s="381">
        <v>76851204</v>
      </c>
      <c r="J22" s="381">
        <v>57551304</v>
      </c>
      <c r="L22" s="521" t="s">
        <v>866</v>
      </c>
      <c r="M22" s="3" t="s">
        <v>867</v>
      </c>
      <c r="N22" s="381">
        <v>249071</v>
      </c>
      <c r="O22" s="381">
        <v>6456203</v>
      </c>
      <c r="Q22" s="521" t="s">
        <v>866</v>
      </c>
      <c r="R22" s="3" t="s">
        <v>867</v>
      </c>
      <c r="S22" s="381">
        <v>470723</v>
      </c>
      <c r="T22" s="381">
        <v>330538</v>
      </c>
      <c r="V22" s="521" t="s">
        <v>866</v>
      </c>
      <c r="W22" s="3" t="s">
        <v>867</v>
      </c>
      <c r="X22" s="381">
        <v>94915</v>
      </c>
      <c r="Y22" s="381">
        <v>0</v>
      </c>
      <c r="AA22" s="521" t="s">
        <v>866</v>
      </c>
      <c r="AB22" s="3" t="s">
        <v>867</v>
      </c>
      <c r="AC22" s="381">
        <v>255492</v>
      </c>
      <c r="AD22" s="381">
        <v>171840</v>
      </c>
      <c r="AF22" s="521" t="s">
        <v>866</v>
      </c>
      <c r="AG22" s="3" t="s">
        <v>867</v>
      </c>
      <c r="AH22" s="381">
        <v>458131</v>
      </c>
      <c r="AI22" s="381">
        <v>286724</v>
      </c>
    </row>
    <row r="23" spans="1:35" s="240" customFormat="1" x14ac:dyDescent="0.25">
      <c r="A23" s="521" t="s">
        <v>868</v>
      </c>
      <c r="B23" s="3" t="s">
        <v>869</v>
      </c>
      <c r="C23" s="522">
        <f t="shared" si="0"/>
        <v>323142218</v>
      </c>
      <c r="D23" s="522">
        <f t="shared" si="1"/>
        <v>258847480</v>
      </c>
      <c r="E23" s="529"/>
      <c r="G23" s="521" t="s">
        <v>868</v>
      </c>
      <c r="H23" s="3" t="s">
        <v>869</v>
      </c>
      <c r="I23" s="381">
        <v>310114253</v>
      </c>
      <c r="J23" s="381">
        <v>245455515</v>
      </c>
      <c r="L23" s="521" t="s">
        <v>868</v>
      </c>
      <c r="M23" s="3" t="s">
        <v>869</v>
      </c>
      <c r="N23" s="381">
        <v>1274964</v>
      </c>
      <c r="O23" s="381">
        <v>1107630</v>
      </c>
      <c r="Q23" s="521" t="s">
        <v>868</v>
      </c>
      <c r="R23" s="3" t="s">
        <v>869</v>
      </c>
      <c r="S23" s="381">
        <v>6632688</v>
      </c>
      <c r="T23" s="381">
        <v>8840555</v>
      </c>
      <c r="V23" s="521" t="s">
        <v>868</v>
      </c>
      <c r="W23" s="3" t="s">
        <v>869</v>
      </c>
      <c r="X23" s="381">
        <v>1862883</v>
      </c>
      <c r="Y23" s="381">
        <v>1187653</v>
      </c>
      <c r="AA23" s="521" t="s">
        <v>868</v>
      </c>
      <c r="AB23" s="3" t="s">
        <v>869</v>
      </c>
      <c r="AC23" s="381">
        <v>2054065</v>
      </c>
      <c r="AD23" s="381">
        <v>29163</v>
      </c>
      <c r="AF23" s="521" t="s">
        <v>868</v>
      </c>
      <c r="AG23" s="3" t="s">
        <v>869</v>
      </c>
      <c r="AH23" s="381">
        <v>1203365</v>
      </c>
      <c r="AI23" s="381">
        <v>2226964</v>
      </c>
    </row>
    <row r="24" spans="1:35" s="319" customFormat="1" ht="15.75" x14ac:dyDescent="0.25">
      <c r="A24" s="523" t="s">
        <v>870</v>
      </c>
      <c r="B24" s="5" t="s">
        <v>871</v>
      </c>
      <c r="C24" s="522">
        <f t="shared" si="0"/>
        <v>40434464</v>
      </c>
      <c r="D24" s="522">
        <f t="shared" si="1"/>
        <v>233937956</v>
      </c>
      <c r="E24" s="529"/>
      <c r="G24" s="523" t="s">
        <v>870</v>
      </c>
      <c r="H24" s="5" t="s">
        <v>871</v>
      </c>
      <c r="I24" s="381">
        <f>+I9+I14-I17-I21-I22-I23</f>
        <v>56216004</v>
      </c>
      <c r="J24" s="381">
        <f>+J9+J14-J17-J21-J22-J23</f>
        <v>229139559</v>
      </c>
      <c r="L24" s="523" t="s">
        <v>870</v>
      </c>
      <c r="M24" s="5" t="s">
        <v>871</v>
      </c>
      <c r="N24" s="381">
        <f>+N9+N14-N17-N21-N22-N23</f>
        <v>-3549047</v>
      </c>
      <c r="O24" s="381">
        <f>+O9+O14-O17-O21-O22-O23</f>
        <v>-4520835</v>
      </c>
      <c r="Q24" s="523" t="s">
        <v>870</v>
      </c>
      <c r="R24" s="5" t="s">
        <v>871</v>
      </c>
      <c r="S24" s="381">
        <f>+S9+S14-S17-S21-S22-S23</f>
        <v>-1813237</v>
      </c>
      <c r="T24" s="381">
        <f>+T9+T14-T17-T21-T22-T23</f>
        <v>172058</v>
      </c>
      <c r="V24" s="523" t="s">
        <v>870</v>
      </c>
      <c r="W24" s="5" t="s">
        <v>871</v>
      </c>
      <c r="X24" s="381">
        <f>+X9+X14-X17-X21-X22-X23</f>
        <v>-524420</v>
      </c>
      <c r="Y24" s="381">
        <f>+Y9+Y14-Y17-Y21-Y22-Y23</f>
        <v>433108</v>
      </c>
      <c r="AA24" s="523" t="s">
        <v>870</v>
      </c>
      <c r="AB24" s="5" t="s">
        <v>871</v>
      </c>
      <c r="AC24" s="381">
        <f>+AC9+AC14-AC17-AC21-AC22-AC23</f>
        <v>-8827193</v>
      </c>
      <c r="AD24" s="381">
        <f>+AD9+AD14-AD17-AD21-AD22-AD23</f>
        <v>9653574</v>
      </c>
      <c r="AF24" s="523" t="s">
        <v>870</v>
      </c>
      <c r="AG24" s="5" t="s">
        <v>871</v>
      </c>
      <c r="AH24" s="381">
        <f>+AH9+AH14-AH17-AH21-AH22-AH23</f>
        <v>-1067643</v>
      </c>
      <c r="AI24" s="381">
        <f>+AI9+AI14-AI17-AI21-AI22-AI23</f>
        <v>-939508</v>
      </c>
    </row>
    <row r="25" spans="1:35" s="127" customFormat="1" ht="15.75" x14ac:dyDescent="0.25">
      <c r="A25" s="524" t="s">
        <v>641</v>
      </c>
      <c r="B25" s="7" t="s">
        <v>872</v>
      </c>
      <c r="C25" s="519">
        <f t="shared" si="0"/>
        <v>0</v>
      </c>
      <c r="D25" s="519">
        <f t="shared" si="1"/>
        <v>1400000</v>
      </c>
      <c r="E25" s="528"/>
      <c r="G25" s="524" t="s">
        <v>641</v>
      </c>
      <c r="H25" s="7" t="s">
        <v>872</v>
      </c>
      <c r="I25" s="380"/>
      <c r="J25" s="380"/>
      <c r="L25" s="524" t="s">
        <v>641</v>
      </c>
      <c r="M25" s="7" t="s">
        <v>872</v>
      </c>
      <c r="N25" s="380">
        <v>0</v>
      </c>
      <c r="O25" s="380">
        <v>1400000</v>
      </c>
      <c r="Q25" s="524" t="s">
        <v>641</v>
      </c>
      <c r="R25" s="7" t="s">
        <v>872</v>
      </c>
      <c r="S25" s="380"/>
      <c r="T25" s="380"/>
      <c r="V25" s="524" t="s">
        <v>641</v>
      </c>
      <c r="W25" s="7" t="s">
        <v>872</v>
      </c>
      <c r="X25" s="380"/>
      <c r="Y25" s="380"/>
      <c r="AA25" s="524" t="s">
        <v>641</v>
      </c>
      <c r="AB25" s="7" t="s">
        <v>872</v>
      </c>
      <c r="AC25" s="380"/>
      <c r="AD25" s="380"/>
      <c r="AF25" s="524" t="s">
        <v>641</v>
      </c>
      <c r="AG25" s="7" t="s">
        <v>872</v>
      </c>
      <c r="AH25" s="380"/>
      <c r="AI25" s="380"/>
    </row>
    <row r="26" spans="1:35" s="240" customFormat="1" x14ac:dyDescent="0.25">
      <c r="A26" s="521" t="s">
        <v>873</v>
      </c>
      <c r="B26" s="3" t="s">
        <v>874</v>
      </c>
      <c r="C26" s="522">
        <f t="shared" si="0"/>
        <v>0</v>
      </c>
      <c r="D26" s="522">
        <f t="shared" si="1"/>
        <v>19943000</v>
      </c>
      <c r="E26" s="529"/>
      <c r="G26" s="521" t="s">
        <v>873</v>
      </c>
      <c r="H26" s="3" t="s">
        <v>874</v>
      </c>
      <c r="I26" s="381">
        <f>+I25</f>
        <v>0</v>
      </c>
      <c r="J26" s="381">
        <v>18543000</v>
      </c>
      <c r="L26" s="521" t="s">
        <v>873</v>
      </c>
      <c r="M26" s="3" t="s">
        <v>874</v>
      </c>
      <c r="N26" s="381">
        <f>+N25</f>
        <v>0</v>
      </c>
      <c r="O26" s="381">
        <f>+O25</f>
        <v>1400000</v>
      </c>
      <c r="Q26" s="521" t="s">
        <v>873</v>
      </c>
      <c r="R26" s="3" t="s">
        <v>874</v>
      </c>
      <c r="S26" s="381">
        <f>S25</f>
        <v>0</v>
      </c>
      <c r="T26" s="381">
        <f>T25</f>
        <v>0</v>
      </c>
      <c r="V26" s="521" t="s">
        <v>873</v>
      </c>
      <c r="W26" s="3" t="s">
        <v>874</v>
      </c>
      <c r="X26" s="381">
        <f>+X25</f>
        <v>0</v>
      </c>
      <c r="Y26" s="381">
        <f>+Y25</f>
        <v>0</v>
      </c>
      <c r="AA26" s="521" t="s">
        <v>873</v>
      </c>
      <c r="AB26" s="3" t="s">
        <v>874</v>
      </c>
      <c r="AC26" s="381">
        <f>+AC25</f>
        <v>0</v>
      </c>
      <c r="AD26" s="381">
        <f>+AD25</f>
        <v>0</v>
      </c>
      <c r="AF26" s="521" t="s">
        <v>873</v>
      </c>
      <c r="AG26" s="3" t="s">
        <v>874</v>
      </c>
      <c r="AH26" s="381">
        <f>+AH25</f>
        <v>0</v>
      </c>
      <c r="AI26" s="381">
        <f>+AI25</f>
        <v>0</v>
      </c>
    </row>
    <row r="27" spans="1:35" s="319" customFormat="1" ht="15.75" x14ac:dyDescent="0.25">
      <c r="A27" s="523" t="s">
        <v>875</v>
      </c>
      <c r="B27" s="5" t="s">
        <v>876</v>
      </c>
      <c r="C27" s="522">
        <f t="shared" si="0"/>
        <v>0</v>
      </c>
      <c r="D27" s="522">
        <f t="shared" si="1"/>
        <v>19943000</v>
      </c>
      <c r="E27" s="529"/>
      <c r="G27" s="523" t="s">
        <v>875</v>
      </c>
      <c r="H27" s="5" t="s">
        <v>876</v>
      </c>
      <c r="I27" s="381">
        <f>+I26</f>
        <v>0</v>
      </c>
      <c r="J27" s="381">
        <f>+J26</f>
        <v>18543000</v>
      </c>
      <c r="L27" s="523" t="s">
        <v>875</v>
      </c>
      <c r="M27" s="5" t="s">
        <v>876</v>
      </c>
      <c r="N27" s="381">
        <f>+N26</f>
        <v>0</v>
      </c>
      <c r="O27" s="381">
        <f>+O26</f>
        <v>1400000</v>
      </c>
      <c r="Q27" s="523" t="s">
        <v>875</v>
      </c>
      <c r="R27" s="5" t="s">
        <v>876</v>
      </c>
      <c r="S27" s="381">
        <f>+S26</f>
        <v>0</v>
      </c>
      <c r="T27" s="381">
        <f>+T26</f>
        <v>0</v>
      </c>
      <c r="V27" s="523" t="s">
        <v>875</v>
      </c>
      <c r="W27" s="5" t="s">
        <v>876</v>
      </c>
      <c r="X27" s="381">
        <f>+X26</f>
        <v>0</v>
      </c>
      <c r="Y27" s="381">
        <f>+Y26</f>
        <v>0</v>
      </c>
      <c r="AA27" s="523" t="s">
        <v>875</v>
      </c>
      <c r="AB27" s="5" t="s">
        <v>876</v>
      </c>
      <c r="AC27" s="381">
        <f>+AC26</f>
        <v>0</v>
      </c>
      <c r="AD27" s="381">
        <f>+AD26</f>
        <v>0</v>
      </c>
      <c r="AF27" s="523" t="s">
        <v>875</v>
      </c>
      <c r="AG27" s="5" t="s">
        <v>876</v>
      </c>
      <c r="AH27" s="381">
        <f>+AH26</f>
        <v>0</v>
      </c>
      <c r="AI27" s="381">
        <f>+AI26</f>
        <v>0</v>
      </c>
    </row>
    <row r="28" spans="1:35" s="319" customFormat="1" ht="15.75" x14ac:dyDescent="0.25">
      <c r="A28" s="523" t="s">
        <v>877</v>
      </c>
      <c r="B28" s="5" t="s">
        <v>878</v>
      </c>
      <c r="C28" s="522">
        <f t="shared" si="0"/>
        <v>40434464</v>
      </c>
      <c r="D28" s="522">
        <f t="shared" si="1"/>
        <v>253880956</v>
      </c>
      <c r="E28" s="529"/>
      <c r="G28" s="523" t="s">
        <v>877</v>
      </c>
      <c r="H28" s="5" t="s">
        <v>878</v>
      </c>
      <c r="I28" s="381">
        <f>+I24+I27</f>
        <v>56216004</v>
      </c>
      <c r="J28" s="381">
        <f>+J24+J27</f>
        <v>247682559</v>
      </c>
      <c r="L28" s="523" t="s">
        <v>877</v>
      </c>
      <c r="M28" s="5" t="s">
        <v>878</v>
      </c>
      <c r="N28" s="381">
        <f>+N27+N24</f>
        <v>-3549047</v>
      </c>
      <c r="O28" s="381">
        <f>+O27+O24</f>
        <v>-3120835</v>
      </c>
      <c r="Q28" s="523" t="s">
        <v>877</v>
      </c>
      <c r="R28" s="5" t="s">
        <v>878</v>
      </c>
      <c r="S28" s="381">
        <f>+S27+S24</f>
        <v>-1813237</v>
      </c>
      <c r="T28" s="381">
        <f>+T27+T24</f>
        <v>172058</v>
      </c>
      <c r="V28" s="523" t="s">
        <v>877</v>
      </c>
      <c r="W28" s="5" t="s">
        <v>878</v>
      </c>
      <c r="X28" s="381">
        <f>+X27+X24</f>
        <v>-524420</v>
      </c>
      <c r="Y28" s="381">
        <f>+Y27+Y24</f>
        <v>433108</v>
      </c>
      <c r="AA28" s="523" t="s">
        <v>877</v>
      </c>
      <c r="AB28" s="5" t="s">
        <v>878</v>
      </c>
      <c r="AC28" s="381">
        <f>+AC27+AC24</f>
        <v>-8827193</v>
      </c>
      <c r="AD28" s="381">
        <f>+AD27+AD24</f>
        <v>9653574</v>
      </c>
      <c r="AF28" s="523" t="s">
        <v>877</v>
      </c>
      <c r="AG28" s="5" t="s">
        <v>878</v>
      </c>
      <c r="AH28" s="381">
        <f>+AH27+AH24</f>
        <v>-1067643</v>
      </c>
      <c r="AI28" s="381">
        <f>+AI27+AI24</f>
        <v>-939508</v>
      </c>
    </row>
  </sheetData>
  <mergeCells count="9">
    <mergeCell ref="V4:Y4"/>
    <mergeCell ref="AA4:AD4"/>
    <mergeCell ref="AF4:AI4"/>
    <mergeCell ref="C1:D1"/>
    <mergeCell ref="A2:D2"/>
    <mergeCell ref="A4:D4"/>
    <mergeCell ref="G4:J4"/>
    <mergeCell ref="L4:O4"/>
    <mergeCell ref="Q4:T4"/>
  </mergeCells>
  <pageMargins left="0.7" right="0.7" top="0.75" bottom="0.75" header="0.3" footer="0.3"/>
  <pageSetup paperSize="9" orientation="landscape" r:id="rId1"/>
  <colBreaks count="6" manualBreakCount="6">
    <brk id="5" max="1048575" man="1"/>
    <brk id="10" max="1048575" man="1"/>
    <brk id="15" max="1048575" man="1"/>
    <brk id="20" max="1048575" man="1"/>
    <brk id="25" max="1048575" man="1"/>
    <brk id="3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E9" sqref="E9"/>
    </sheetView>
  </sheetViews>
  <sheetFormatPr defaultRowHeight="15" x14ac:dyDescent="0.25"/>
  <cols>
    <col min="1" max="1" width="20.28515625" style="530" bestFit="1" customWidth="1"/>
    <col min="2" max="2" width="11.28515625" style="8" bestFit="1" customWidth="1"/>
    <col min="3" max="3" width="11.85546875" style="8" bestFit="1" customWidth="1"/>
    <col min="4" max="4" width="12.42578125" style="8" bestFit="1" customWidth="1"/>
    <col min="5" max="5" width="12.5703125" style="8" bestFit="1" customWidth="1"/>
    <col min="6" max="16384" width="9.140625" style="8"/>
  </cols>
  <sheetData>
    <row r="1" spans="1:5" x14ac:dyDescent="0.25">
      <c r="A1" s="788" t="s">
        <v>879</v>
      </c>
      <c r="B1" s="788"/>
      <c r="C1" s="788"/>
      <c r="D1" s="788"/>
      <c r="E1" s="788"/>
    </row>
    <row r="2" spans="1:5" x14ac:dyDescent="0.25">
      <c r="A2" s="530" t="s">
        <v>735</v>
      </c>
      <c r="E2" s="8" t="s">
        <v>880</v>
      </c>
    </row>
    <row r="3" spans="1:5" s="530" customFormat="1" x14ac:dyDescent="0.25">
      <c r="A3" s="14" t="s">
        <v>0</v>
      </c>
      <c r="B3" s="14" t="s">
        <v>881</v>
      </c>
      <c r="C3" s="14" t="s">
        <v>882</v>
      </c>
      <c r="D3" s="14" t="s">
        <v>883</v>
      </c>
      <c r="E3" s="14" t="s">
        <v>884</v>
      </c>
    </row>
    <row r="4" spans="1:5" x14ac:dyDescent="0.25">
      <c r="A4" s="14" t="s">
        <v>885</v>
      </c>
      <c r="B4" s="531">
        <v>20145489</v>
      </c>
      <c r="C4" s="531">
        <f>+B10</f>
        <v>74098681</v>
      </c>
      <c r="D4" s="531">
        <f t="shared" ref="D4:E4" si="0">+C10</f>
        <v>78275588</v>
      </c>
      <c r="E4" s="531">
        <f t="shared" si="0"/>
        <v>88125511</v>
      </c>
    </row>
    <row r="5" spans="1:5" x14ac:dyDescent="0.25">
      <c r="A5" s="14"/>
      <c r="B5" s="531"/>
      <c r="C5" s="531"/>
      <c r="D5" s="531"/>
      <c r="E5" s="531"/>
    </row>
    <row r="6" spans="1:5" x14ac:dyDescent="0.25">
      <c r="A6" s="14" t="s">
        <v>886</v>
      </c>
      <c r="B6" s="531">
        <v>305743230</v>
      </c>
      <c r="C6" s="531">
        <v>241324293</v>
      </c>
      <c r="D6" s="531">
        <v>280109348</v>
      </c>
      <c r="E6" s="531">
        <v>342635989</v>
      </c>
    </row>
    <row r="7" spans="1:5" x14ac:dyDescent="0.25">
      <c r="A7" s="14"/>
      <c r="B7" s="531"/>
      <c r="C7" s="531"/>
      <c r="D7" s="531"/>
      <c r="E7" s="531"/>
    </row>
    <row r="8" spans="1:5" x14ac:dyDescent="0.25">
      <c r="A8" s="14" t="s">
        <v>887</v>
      </c>
      <c r="B8" s="531">
        <v>251790038</v>
      </c>
      <c r="C8" s="531">
        <v>237147386</v>
      </c>
      <c r="D8" s="531">
        <v>270259425</v>
      </c>
      <c r="E8" s="531">
        <v>382318702</v>
      </c>
    </row>
    <row r="9" spans="1:5" x14ac:dyDescent="0.25">
      <c r="A9" s="14"/>
      <c r="B9" s="531"/>
      <c r="C9" s="531"/>
      <c r="D9" s="531"/>
      <c r="E9" s="531"/>
    </row>
    <row r="10" spans="1:5" x14ac:dyDescent="0.25">
      <c r="A10" s="14" t="s">
        <v>888</v>
      </c>
      <c r="B10" s="531">
        <f>+B4+B6-B8</f>
        <v>74098681</v>
      </c>
      <c r="C10" s="531">
        <f t="shared" ref="C10:E10" si="1">+C4+C6-C8</f>
        <v>78275588</v>
      </c>
      <c r="D10" s="531">
        <f t="shared" si="1"/>
        <v>88125511</v>
      </c>
      <c r="E10" s="531">
        <f t="shared" si="1"/>
        <v>48442798</v>
      </c>
    </row>
    <row r="12" spans="1:5" x14ac:dyDescent="0.25">
      <c r="A12" s="530" t="s">
        <v>748</v>
      </c>
      <c r="E12" s="8" t="s">
        <v>880</v>
      </c>
    </row>
    <row r="13" spans="1:5" x14ac:dyDescent="0.25">
      <c r="A13" s="14" t="s">
        <v>0</v>
      </c>
      <c r="B13" s="14" t="s">
        <v>881</v>
      </c>
      <c r="C13" s="14" t="s">
        <v>882</v>
      </c>
      <c r="D13" s="14" t="s">
        <v>883</v>
      </c>
      <c r="E13" s="14" t="s">
        <v>884</v>
      </c>
    </row>
    <row r="14" spans="1:5" x14ac:dyDescent="0.25">
      <c r="A14" s="14" t="s">
        <v>885</v>
      </c>
      <c r="B14" s="531">
        <v>818291</v>
      </c>
      <c r="C14" s="531">
        <f>+B20</f>
        <v>197082</v>
      </c>
      <c r="D14" s="531">
        <f t="shared" ref="D14:E14" si="2">+C20</f>
        <v>560134</v>
      </c>
      <c r="E14" s="531">
        <f t="shared" si="2"/>
        <v>506424</v>
      </c>
    </row>
    <row r="15" spans="1:5" x14ac:dyDescent="0.25">
      <c r="A15" s="14"/>
      <c r="B15" s="531"/>
      <c r="C15" s="531"/>
      <c r="D15" s="531"/>
      <c r="E15" s="531"/>
    </row>
    <row r="16" spans="1:5" x14ac:dyDescent="0.25">
      <c r="A16" s="14" t="s">
        <v>886</v>
      </c>
      <c r="B16" s="531">
        <v>12342007</v>
      </c>
      <c r="C16" s="531">
        <v>12030010</v>
      </c>
      <c r="D16" s="531">
        <v>11161096</v>
      </c>
      <c r="E16" s="531">
        <v>14078628</v>
      </c>
    </row>
    <row r="17" spans="1:5" x14ac:dyDescent="0.25">
      <c r="A17" s="14"/>
      <c r="B17" s="531"/>
      <c r="C17" s="531"/>
      <c r="D17" s="531"/>
      <c r="E17" s="531"/>
    </row>
    <row r="18" spans="1:5" x14ac:dyDescent="0.25">
      <c r="A18" s="14" t="s">
        <v>887</v>
      </c>
      <c r="B18" s="531">
        <v>12963216</v>
      </c>
      <c r="C18" s="531">
        <v>11666958</v>
      </c>
      <c r="D18" s="531">
        <v>11214806</v>
      </c>
      <c r="E18" s="531">
        <v>13264382</v>
      </c>
    </row>
    <row r="19" spans="1:5" x14ac:dyDescent="0.25">
      <c r="A19" s="14"/>
      <c r="B19" s="531"/>
      <c r="C19" s="531"/>
      <c r="D19" s="531"/>
      <c r="E19" s="531"/>
    </row>
    <row r="20" spans="1:5" x14ac:dyDescent="0.25">
      <c r="A20" s="14" t="s">
        <v>888</v>
      </c>
      <c r="B20" s="531">
        <f>+B14+B16-B18</f>
        <v>197082</v>
      </c>
      <c r="C20" s="531">
        <f t="shared" ref="C20:E20" si="3">+C14+C16-C18</f>
        <v>560134</v>
      </c>
      <c r="D20" s="531">
        <f t="shared" si="3"/>
        <v>506424</v>
      </c>
      <c r="E20" s="531">
        <f t="shared" si="3"/>
        <v>1320670</v>
      </c>
    </row>
    <row r="22" spans="1:5" x14ac:dyDescent="0.25">
      <c r="A22" s="530" t="s">
        <v>889</v>
      </c>
      <c r="E22" s="8" t="s">
        <v>880</v>
      </c>
    </row>
    <row r="23" spans="1:5" x14ac:dyDescent="0.25">
      <c r="A23" s="14" t="s">
        <v>0</v>
      </c>
      <c r="B23" s="14" t="s">
        <v>881</v>
      </c>
      <c r="C23" s="14" t="s">
        <v>882</v>
      </c>
      <c r="D23" s="14" t="s">
        <v>883</v>
      </c>
      <c r="E23" s="14" t="s">
        <v>884</v>
      </c>
    </row>
    <row r="24" spans="1:5" x14ac:dyDescent="0.25">
      <c r="A24" s="14" t="s">
        <v>885</v>
      </c>
      <c r="B24" s="531">
        <v>673029</v>
      </c>
      <c r="C24" s="531">
        <f>+B30</f>
        <v>1025139</v>
      </c>
      <c r="D24" s="531">
        <f t="shared" ref="D24:E24" si="4">+C30</f>
        <v>1349823</v>
      </c>
      <c r="E24" s="531">
        <f t="shared" si="4"/>
        <v>1217459</v>
      </c>
    </row>
    <row r="25" spans="1:5" x14ac:dyDescent="0.25">
      <c r="A25" s="14"/>
      <c r="B25" s="531"/>
      <c r="C25" s="531"/>
      <c r="D25" s="531"/>
      <c r="E25" s="531"/>
    </row>
    <row r="26" spans="1:5" x14ac:dyDescent="0.25">
      <c r="A26" s="14" t="s">
        <v>886</v>
      </c>
      <c r="B26" s="531">
        <v>29428440</v>
      </c>
      <c r="C26" s="531">
        <v>30572169</v>
      </c>
      <c r="D26" s="531">
        <v>29110860</v>
      </c>
      <c r="E26" s="531">
        <v>31857853</v>
      </c>
    </row>
    <row r="27" spans="1:5" x14ac:dyDescent="0.25">
      <c r="A27" s="14"/>
      <c r="B27" s="531"/>
      <c r="C27" s="531"/>
      <c r="D27" s="531"/>
      <c r="E27" s="531"/>
    </row>
    <row r="28" spans="1:5" x14ac:dyDescent="0.25">
      <c r="A28" s="14" t="s">
        <v>887</v>
      </c>
      <c r="B28" s="531">
        <v>29076330</v>
      </c>
      <c r="C28" s="531">
        <v>30247485</v>
      </c>
      <c r="D28" s="531">
        <v>29243224</v>
      </c>
      <c r="E28" s="531">
        <v>31759125</v>
      </c>
    </row>
    <row r="29" spans="1:5" x14ac:dyDescent="0.25">
      <c r="A29" s="14"/>
      <c r="B29" s="531"/>
      <c r="C29" s="531"/>
      <c r="D29" s="531"/>
      <c r="E29" s="531"/>
    </row>
    <row r="30" spans="1:5" x14ac:dyDescent="0.25">
      <c r="A30" s="14" t="s">
        <v>888</v>
      </c>
      <c r="B30" s="531">
        <f>+B24+B26-B28</f>
        <v>1025139</v>
      </c>
      <c r="C30" s="531">
        <f t="shared" ref="C30:E30" si="5">+C24+C26-C28</f>
        <v>1349823</v>
      </c>
      <c r="D30" s="531">
        <f t="shared" si="5"/>
        <v>1217459</v>
      </c>
      <c r="E30" s="531">
        <f t="shared" si="5"/>
        <v>1316187</v>
      </c>
    </row>
    <row r="32" spans="1:5" x14ac:dyDescent="0.25">
      <c r="A32" s="530" t="s">
        <v>749</v>
      </c>
      <c r="E32" s="8" t="s">
        <v>880</v>
      </c>
    </row>
    <row r="33" spans="1:5" x14ac:dyDescent="0.25">
      <c r="A33" s="14" t="s">
        <v>0</v>
      </c>
      <c r="B33" s="14" t="s">
        <v>881</v>
      </c>
      <c r="C33" s="14" t="s">
        <v>882</v>
      </c>
      <c r="D33" s="14" t="s">
        <v>883</v>
      </c>
      <c r="E33" s="14" t="s">
        <v>884</v>
      </c>
    </row>
    <row r="34" spans="1:5" x14ac:dyDescent="0.25">
      <c r="A34" s="14" t="s">
        <v>885</v>
      </c>
      <c r="B34" s="531">
        <v>107454</v>
      </c>
      <c r="C34" s="531">
        <f>+B40</f>
        <v>379794</v>
      </c>
      <c r="D34" s="531">
        <f t="shared" ref="D34:E34" si="6">+C40</f>
        <v>446840</v>
      </c>
      <c r="E34" s="531">
        <f t="shared" si="6"/>
        <v>388589</v>
      </c>
    </row>
    <row r="35" spans="1:5" x14ac:dyDescent="0.25">
      <c r="A35" s="14"/>
      <c r="B35" s="531"/>
      <c r="C35" s="531"/>
      <c r="D35" s="531"/>
      <c r="E35" s="531"/>
    </row>
    <row r="36" spans="1:5" x14ac:dyDescent="0.25">
      <c r="A36" s="14" t="s">
        <v>886</v>
      </c>
      <c r="B36" s="531">
        <v>3151054</v>
      </c>
      <c r="C36" s="531">
        <v>2230009</v>
      </c>
      <c r="D36" s="531">
        <v>1855006</v>
      </c>
      <c r="E36" s="531">
        <v>2808411</v>
      </c>
    </row>
    <row r="37" spans="1:5" x14ac:dyDescent="0.25">
      <c r="A37" s="14"/>
      <c r="B37" s="531"/>
      <c r="C37" s="531"/>
      <c r="D37" s="531"/>
      <c r="E37" s="531"/>
    </row>
    <row r="38" spans="1:5" x14ac:dyDescent="0.25">
      <c r="A38" s="14" t="s">
        <v>887</v>
      </c>
      <c r="B38" s="531">
        <v>2878714</v>
      </c>
      <c r="C38" s="531">
        <v>2162963</v>
      </c>
      <c r="D38" s="531">
        <v>1913257</v>
      </c>
      <c r="E38" s="531">
        <v>2698664</v>
      </c>
    </row>
    <row r="39" spans="1:5" x14ac:dyDescent="0.25">
      <c r="A39" s="14"/>
      <c r="B39" s="531"/>
      <c r="C39" s="531"/>
      <c r="D39" s="531"/>
      <c r="E39" s="531"/>
    </row>
    <row r="40" spans="1:5" x14ac:dyDescent="0.25">
      <c r="A40" s="14" t="s">
        <v>888</v>
      </c>
      <c r="B40" s="531">
        <f>+B34+B36-B38</f>
        <v>379794</v>
      </c>
      <c r="C40" s="531">
        <f t="shared" ref="C40:E40" si="7">+C34+C36-C38</f>
        <v>446840</v>
      </c>
      <c r="D40" s="531">
        <f t="shared" si="7"/>
        <v>388589</v>
      </c>
      <c r="E40" s="531">
        <f t="shared" si="7"/>
        <v>498336</v>
      </c>
    </row>
    <row r="42" spans="1:5" x14ac:dyDescent="0.25">
      <c r="A42" s="530" t="s">
        <v>750</v>
      </c>
      <c r="E42" s="8" t="s">
        <v>880</v>
      </c>
    </row>
    <row r="43" spans="1:5" x14ac:dyDescent="0.25">
      <c r="A43" s="14" t="s">
        <v>0</v>
      </c>
      <c r="B43" s="14" t="s">
        <v>881</v>
      </c>
      <c r="C43" s="14" t="s">
        <v>882</v>
      </c>
      <c r="D43" s="14" t="s">
        <v>883</v>
      </c>
      <c r="E43" s="14" t="s">
        <v>884</v>
      </c>
    </row>
    <row r="44" spans="1:5" x14ac:dyDescent="0.25">
      <c r="A44" s="14" t="s">
        <v>885</v>
      </c>
      <c r="B44" s="531">
        <v>44636</v>
      </c>
      <c r="C44" s="531">
        <f>+B50</f>
        <v>303909</v>
      </c>
      <c r="D44" s="531">
        <f t="shared" ref="D44:E44" si="8">+C50</f>
        <v>774295</v>
      </c>
      <c r="E44" s="531">
        <f t="shared" si="8"/>
        <v>446084</v>
      </c>
    </row>
    <row r="45" spans="1:5" x14ac:dyDescent="0.25">
      <c r="A45" s="14"/>
      <c r="B45" s="531"/>
      <c r="C45" s="531"/>
      <c r="D45" s="531"/>
      <c r="E45" s="531"/>
    </row>
    <row r="46" spans="1:5" x14ac:dyDescent="0.25">
      <c r="A46" s="14" t="s">
        <v>886</v>
      </c>
      <c r="B46" s="531">
        <v>20782823</v>
      </c>
      <c r="C46" s="531">
        <v>14667584</v>
      </c>
      <c r="D46" s="531">
        <v>18368858</v>
      </c>
      <c r="E46" s="531">
        <v>22612494</v>
      </c>
    </row>
    <row r="47" spans="1:5" x14ac:dyDescent="0.25">
      <c r="A47" s="14"/>
      <c r="B47" s="531"/>
      <c r="C47" s="531"/>
      <c r="D47" s="531"/>
      <c r="E47" s="531"/>
    </row>
    <row r="48" spans="1:5" x14ac:dyDescent="0.25">
      <c r="A48" s="14" t="s">
        <v>887</v>
      </c>
      <c r="B48" s="531">
        <v>20523550</v>
      </c>
      <c r="C48" s="531">
        <v>14197198</v>
      </c>
      <c r="D48" s="531">
        <v>18697069</v>
      </c>
      <c r="E48" s="531">
        <v>22421193</v>
      </c>
    </row>
    <row r="49" spans="1:5" x14ac:dyDescent="0.25">
      <c r="A49" s="14"/>
      <c r="B49" s="531"/>
      <c r="C49" s="531"/>
      <c r="D49" s="531"/>
      <c r="E49" s="531"/>
    </row>
    <row r="50" spans="1:5" x14ac:dyDescent="0.25">
      <c r="A50" s="14" t="s">
        <v>888</v>
      </c>
      <c r="B50" s="531">
        <f>+B44+B46-B48</f>
        <v>303909</v>
      </c>
      <c r="C50" s="531">
        <f t="shared" ref="C50:E50" si="9">+C44+C46-C48</f>
        <v>774295</v>
      </c>
      <c r="D50" s="531">
        <f t="shared" si="9"/>
        <v>446084</v>
      </c>
      <c r="E50" s="531">
        <f t="shared" si="9"/>
        <v>637385</v>
      </c>
    </row>
    <row r="52" spans="1:5" x14ac:dyDescent="0.25">
      <c r="A52" s="530" t="s">
        <v>751</v>
      </c>
      <c r="E52" s="8" t="s">
        <v>880</v>
      </c>
    </row>
    <row r="53" spans="1:5" x14ac:dyDescent="0.25">
      <c r="A53" s="14" t="s">
        <v>0</v>
      </c>
      <c r="B53" s="14" t="s">
        <v>881</v>
      </c>
      <c r="C53" s="14" t="s">
        <v>882</v>
      </c>
      <c r="D53" s="14" t="s">
        <v>883</v>
      </c>
      <c r="E53" s="14" t="s">
        <v>884</v>
      </c>
    </row>
    <row r="54" spans="1:5" x14ac:dyDescent="0.25">
      <c r="A54" s="14" t="s">
        <v>885</v>
      </c>
      <c r="B54" s="531">
        <v>79768</v>
      </c>
      <c r="C54" s="531">
        <f>+B60</f>
        <v>367453</v>
      </c>
      <c r="D54" s="531">
        <f t="shared" ref="D54:E54" si="10">+C60</f>
        <v>425951</v>
      </c>
      <c r="E54" s="531">
        <f t="shared" si="10"/>
        <v>462576</v>
      </c>
    </row>
    <row r="55" spans="1:5" x14ac:dyDescent="0.25">
      <c r="A55" s="14"/>
      <c r="B55" s="531"/>
      <c r="C55" s="531"/>
      <c r="D55" s="531"/>
      <c r="E55" s="531"/>
    </row>
    <row r="56" spans="1:5" x14ac:dyDescent="0.25">
      <c r="A56" s="14" t="s">
        <v>886</v>
      </c>
      <c r="B56" s="531">
        <v>12210630</v>
      </c>
      <c r="C56" s="531">
        <v>12240006</v>
      </c>
      <c r="D56" s="531">
        <v>12850007</v>
      </c>
      <c r="E56" s="531">
        <v>17083268</v>
      </c>
    </row>
    <row r="57" spans="1:5" x14ac:dyDescent="0.25">
      <c r="A57" s="14"/>
      <c r="B57" s="531"/>
      <c r="C57" s="531"/>
      <c r="D57" s="531"/>
      <c r="E57" s="531"/>
    </row>
    <row r="58" spans="1:5" x14ac:dyDescent="0.25">
      <c r="A58" s="14" t="s">
        <v>887</v>
      </c>
      <c r="B58" s="531">
        <v>11922945</v>
      </c>
      <c r="C58" s="531">
        <v>12181508</v>
      </c>
      <c r="D58" s="531">
        <v>12813382</v>
      </c>
      <c r="E58" s="531">
        <v>17038319</v>
      </c>
    </row>
    <row r="59" spans="1:5" x14ac:dyDescent="0.25">
      <c r="A59" s="14"/>
      <c r="B59" s="531"/>
      <c r="C59" s="531"/>
      <c r="D59" s="531"/>
      <c r="E59" s="531"/>
    </row>
    <row r="60" spans="1:5" x14ac:dyDescent="0.25">
      <c r="A60" s="14" t="s">
        <v>888</v>
      </c>
      <c r="B60" s="531">
        <f>+B54+B56-B58</f>
        <v>367453</v>
      </c>
      <c r="C60" s="531">
        <f t="shared" ref="C60:E60" si="11">+C54+C56-C58</f>
        <v>425951</v>
      </c>
      <c r="D60" s="531">
        <f t="shared" si="11"/>
        <v>462576</v>
      </c>
      <c r="E60" s="531">
        <f t="shared" si="11"/>
        <v>507525</v>
      </c>
    </row>
    <row r="62" spans="1:5" x14ac:dyDescent="0.25">
      <c r="B62" s="53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D4" sqref="D4"/>
    </sheetView>
  </sheetViews>
  <sheetFormatPr defaultRowHeight="15" x14ac:dyDescent="0.25"/>
  <cols>
    <col min="1" max="1" width="40.5703125" customWidth="1"/>
    <col min="2" max="2" width="7.7109375" customWidth="1"/>
    <col min="3" max="114" width="13" customWidth="1"/>
  </cols>
  <sheetData>
    <row r="1" spans="1:5" x14ac:dyDescent="0.25">
      <c r="A1" s="789" t="s">
        <v>1338</v>
      </c>
      <c r="B1" s="646"/>
      <c r="C1" s="646"/>
      <c r="D1" s="646"/>
      <c r="E1" s="646"/>
    </row>
    <row r="3" spans="1:5" ht="16.5" x14ac:dyDescent="0.35">
      <c r="A3" s="790" t="s">
        <v>890</v>
      </c>
      <c r="B3" s="791"/>
      <c r="C3" s="791"/>
      <c r="D3" s="791"/>
      <c r="E3" s="791"/>
    </row>
    <row r="4" spans="1:5" x14ac:dyDescent="0.25">
      <c r="D4" s="583" t="s">
        <v>1340</v>
      </c>
    </row>
    <row r="5" spans="1:5" x14ac:dyDescent="0.25">
      <c r="A5" s="533" t="s">
        <v>0</v>
      </c>
      <c r="B5" s="533" t="s">
        <v>717</v>
      </c>
      <c r="C5" s="533" t="s">
        <v>891</v>
      </c>
      <c r="D5" s="533" t="s">
        <v>892</v>
      </c>
      <c r="E5" s="534" t="s">
        <v>893</v>
      </c>
    </row>
    <row r="6" spans="1:5" x14ac:dyDescent="0.25">
      <c r="A6" s="535">
        <v>1</v>
      </c>
      <c r="B6" s="535">
        <v>2</v>
      </c>
      <c r="C6" s="535">
        <v>3</v>
      </c>
      <c r="D6" s="535">
        <v>4</v>
      </c>
      <c r="E6" s="535">
        <v>5</v>
      </c>
    </row>
    <row r="7" spans="1:5" x14ac:dyDescent="0.25">
      <c r="A7" s="536" t="s">
        <v>894</v>
      </c>
      <c r="B7" s="537" t="s">
        <v>895</v>
      </c>
      <c r="C7" s="537" t="s">
        <v>895</v>
      </c>
      <c r="D7" s="537" t="s">
        <v>895</v>
      </c>
      <c r="E7" s="537" t="s">
        <v>895</v>
      </c>
    </row>
    <row r="8" spans="1:5" ht="26.25" x14ac:dyDescent="0.25">
      <c r="A8" s="538" t="s">
        <v>896</v>
      </c>
      <c r="B8" s="539" t="s">
        <v>331</v>
      </c>
      <c r="C8" s="584">
        <v>3330056387</v>
      </c>
      <c r="D8" s="584">
        <v>3476518651</v>
      </c>
      <c r="E8" s="541">
        <v>104</v>
      </c>
    </row>
    <row r="9" spans="1:5" x14ac:dyDescent="0.25">
      <c r="A9" s="538" t="s">
        <v>897</v>
      </c>
      <c r="B9" s="539" t="s">
        <v>898</v>
      </c>
      <c r="C9" s="585">
        <v>626690</v>
      </c>
      <c r="D9" s="585">
        <v>550956</v>
      </c>
      <c r="E9" s="541">
        <v>87</v>
      </c>
    </row>
    <row r="10" spans="1:5" x14ac:dyDescent="0.25">
      <c r="A10" s="538" t="s">
        <v>899</v>
      </c>
      <c r="B10" s="539" t="s">
        <v>900</v>
      </c>
      <c r="C10" s="585">
        <v>238971</v>
      </c>
      <c r="D10" s="585">
        <v>164025</v>
      </c>
      <c r="E10" s="541">
        <v>68</v>
      </c>
    </row>
    <row r="11" spans="1:5" hidden="1" x14ac:dyDescent="0.25">
      <c r="A11" s="538" t="s">
        <v>901</v>
      </c>
      <c r="B11" s="539" t="s">
        <v>902</v>
      </c>
      <c r="C11" s="585">
        <v>0</v>
      </c>
      <c r="D11" s="585">
        <v>0</v>
      </c>
      <c r="E11" s="541">
        <v>0</v>
      </c>
    </row>
    <row r="12" spans="1:5" ht="26.25" hidden="1" x14ac:dyDescent="0.25">
      <c r="A12" s="538" t="s">
        <v>903</v>
      </c>
      <c r="B12" s="539" t="s">
        <v>904</v>
      </c>
      <c r="C12" s="585">
        <v>0</v>
      </c>
      <c r="D12" s="585">
        <v>0</v>
      </c>
      <c r="E12" s="541">
        <v>0</v>
      </c>
    </row>
    <row r="13" spans="1:5" x14ac:dyDescent="0.25">
      <c r="A13" s="538" t="s">
        <v>905</v>
      </c>
      <c r="B13" s="539" t="s">
        <v>906</v>
      </c>
      <c r="C13" s="585">
        <v>238971</v>
      </c>
      <c r="D13" s="585">
        <v>164025</v>
      </c>
      <c r="E13" s="541">
        <v>68</v>
      </c>
    </row>
    <row r="14" spans="1:5" hidden="1" x14ac:dyDescent="0.25">
      <c r="A14" s="538" t="s">
        <v>907</v>
      </c>
      <c r="B14" s="539" t="s">
        <v>908</v>
      </c>
      <c r="C14" s="585">
        <v>0</v>
      </c>
      <c r="D14" s="585">
        <v>0</v>
      </c>
      <c r="E14" s="541">
        <v>0</v>
      </c>
    </row>
    <row r="15" spans="1:5" x14ac:dyDescent="0.25">
      <c r="A15" s="538" t="s">
        <v>909</v>
      </c>
      <c r="B15" s="539" t="s">
        <v>910</v>
      </c>
      <c r="C15" s="585">
        <v>387719</v>
      </c>
      <c r="D15" s="585">
        <v>386931</v>
      </c>
      <c r="E15" s="541">
        <v>99</v>
      </c>
    </row>
    <row r="16" spans="1:5" hidden="1" x14ac:dyDescent="0.25">
      <c r="A16" s="538" t="s">
        <v>901</v>
      </c>
      <c r="B16" s="539" t="s">
        <v>911</v>
      </c>
      <c r="C16" s="585">
        <v>0</v>
      </c>
      <c r="D16" s="585">
        <v>0</v>
      </c>
      <c r="E16" s="541">
        <v>0</v>
      </c>
    </row>
    <row r="17" spans="1:5" ht="26.25" hidden="1" x14ac:dyDescent="0.25">
      <c r="A17" s="538" t="s">
        <v>903</v>
      </c>
      <c r="B17" s="539" t="s">
        <v>912</v>
      </c>
      <c r="C17" s="585">
        <v>0</v>
      </c>
      <c r="D17" s="585">
        <v>0</v>
      </c>
      <c r="E17" s="541">
        <v>0</v>
      </c>
    </row>
    <row r="18" spans="1:5" x14ac:dyDescent="0.25">
      <c r="A18" s="538" t="s">
        <v>905</v>
      </c>
      <c r="B18" s="539" t="s">
        <v>913</v>
      </c>
      <c r="C18" s="585">
        <v>387719</v>
      </c>
      <c r="D18" s="585">
        <v>386931</v>
      </c>
      <c r="E18" s="541">
        <v>99</v>
      </c>
    </row>
    <row r="19" spans="1:5" hidden="1" x14ac:dyDescent="0.25">
      <c r="A19" s="538" t="s">
        <v>907</v>
      </c>
      <c r="B19" s="539" t="s">
        <v>914</v>
      </c>
      <c r="C19" s="585">
        <v>0</v>
      </c>
      <c r="D19" s="585">
        <v>0</v>
      </c>
      <c r="E19" s="541">
        <v>0</v>
      </c>
    </row>
    <row r="20" spans="1:5" hidden="1" x14ac:dyDescent="0.25">
      <c r="A20" s="538" t="s">
        <v>915</v>
      </c>
      <c r="B20" s="539" t="s">
        <v>916</v>
      </c>
      <c r="C20" s="585">
        <v>0</v>
      </c>
      <c r="D20" s="585">
        <v>0</v>
      </c>
      <c r="E20" s="541">
        <v>0</v>
      </c>
    </row>
    <row r="21" spans="1:5" hidden="1" x14ac:dyDescent="0.25">
      <c r="A21" s="538" t="s">
        <v>901</v>
      </c>
      <c r="B21" s="539" t="s">
        <v>917</v>
      </c>
      <c r="C21" s="585">
        <v>0</v>
      </c>
      <c r="D21" s="585">
        <v>0</v>
      </c>
      <c r="E21" s="541">
        <v>0</v>
      </c>
    </row>
    <row r="22" spans="1:5" ht="26.25" hidden="1" x14ac:dyDescent="0.25">
      <c r="A22" s="538" t="s">
        <v>903</v>
      </c>
      <c r="B22" s="539" t="s">
        <v>918</v>
      </c>
      <c r="C22" s="585">
        <v>0</v>
      </c>
      <c r="D22" s="585">
        <v>0</v>
      </c>
      <c r="E22" s="541">
        <v>0</v>
      </c>
    </row>
    <row r="23" spans="1:5" hidden="1" x14ac:dyDescent="0.25">
      <c r="A23" s="538" t="s">
        <v>905</v>
      </c>
      <c r="B23" s="539" t="s">
        <v>919</v>
      </c>
      <c r="C23" s="585">
        <v>0</v>
      </c>
      <c r="D23" s="585">
        <v>0</v>
      </c>
      <c r="E23" s="541">
        <v>0</v>
      </c>
    </row>
    <row r="24" spans="1:5" hidden="1" x14ac:dyDescent="0.25">
      <c r="A24" s="538" t="s">
        <v>907</v>
      </c>
      <c r="B24" s="539" t="s">
        <v>920</v>
      </c>
      <c r="C24" s="585">
        <v>0</v>
      </c>
      <c r="D24" s="585">
        <v>0</v>
      </c>
      <c r="E24" s="541">
        <v>0</v>
      </c>
    </row>
    <row r="25" spans="1:5" x14ac:dyDescent="0.25">
      <c r="A25" s="538" t="s">
        <v>921</v>
      </c>
      <c r="B25" s="539" t="s">
        <v>922</v>
      </c>
      <c r="C25" s="584">
        <v>3316292697</v>
      </c>
      <c r="D25" s="584">
        <v>3471567695</v>
      </c>
      <c r="E25" s="541">
        <v>104</v>
      </c>
    </row>
    <row r="26" spans="1:5" x14ac:dyDescent="0.25">
      <c r="A26" s="538" t="s">
        <v>923</v>
      </c>
      <c r="B26" s="539" t="s">
        <v>924</v>
      </c>
      <c r="C26" s="584">
        <v>1915559039</v>
      </c>
      <c r="D26" s="584">
        <v>2067637077</v>
      </c>
      <c r="E26" s="541">
        <v>107</v>
      </c>
    </row>
    <row r="27" spans="1:5" x14ac:dyDescent="0.25">
      <c r="A27" s="538" t="s">
        <v>901</v>
      </c>
      <c r="B27" s="539" t="s">
        <v>925</v>
      </c>
      <c r="C27" s="584">
        <v>487555379</v>
      </c>
      <c r="D27" s="584">
        <v>634467803</v>
      </c>
      <c r="E27" s="541">
        <v>130</v>
      </c>
    </row>
    <row r="28" spans="1:5" ht="26.25" hidden="1" x14ac:dyDescent="0.25">
      <c r="A28" s="538" t="s">
        <v>903</v>
      </c>
      <c r="B28" s="539" t="s">
        <v>926</v>
      </c>
      <c r="C28" s="585">
        <v>0</v>
      </c>
      <c r="D28" s="585">
        <v>0</v>
      </c>
      <c r="E28" s="541">
        <v>0</v>
      </c>
    </row>
    <row r="29" spans="1:5" x14ac:dyDescent="0.25">
      <c r="A29" s="538" t="s">
        <v>905</v>
      </c>
      <c r="B29" s="539" t="s">
        <v>927</v>
      </c>
      <c r="C29" s="584">
        <v>1364933634</v>
      </c>
      <c r="D29" s="584">
        <v>1375205350</v>
      </c>
      <c r="E29" s="541">
        <v>100</v>
      </c>
    </row>
    <row r="30" spans="1:5" x14ac:dyDescent="0.25">
      <c r="A30" s="538" t="s">
        <v>907</v>
      </c>
      <c r="B30" s="539" t="s">
        <v>928</v>
      </c>
      <c r="C30" s="585">
        <v>63070026</v>
      </c>
      <c r="D30" s="585">
        <v>57963924</v>
      </c>
      <c r="E30" s="541">
        <v>91</v>
      </c>
    </row>
    <row r="31" spans="1:5" x14ac:dyDescent="0.25">
      <c r="A31" s="538" t="s">
        <v>929</v>
      </c>
      <c r="B31" s="539" t="s">
        <v>930</v>
      </c>
      <c r="C31" s="585">
        <v>95429658</v>
      </c>
      <c r="D31" s="585">
        <v>98626618</v>
      </c>
      <c r="E31" s="541">
        <v>103</v>
      </c>
    </row>
    <row r="32" spans="1:5" x14ac:dyDescent="0.25">
      <c r="A32" s="538" t="s">
        <v>901</v>
      </c>
      <c r="B32" s="539" t="s">
        <v>931</v>
      </c>
      <c r="C32" s="585">
        <v>0</v>
      </c>
      <c r="D32" s="585">
        <v>21111165</v>
      </c>
      <c r="E32" s="541">
        <v>0</v>
      </c>
    </row>
    <row r="33" spans="1:5" ht="26.25" hidden="1" x14ac:dyDescent="0.25">
      <c r="A33" s="538" t="s">
        <v>903</v>
      </c>
      <c r="B33" s="539" t="s">
        <v>932</v>
      </c>
      <c r="C33" s="585">
        <v>0</v>
      </c>
      <c r="D33" s="585">
        <v>0</v>
      </c>
      <c r="E33" s="541">
        <v>0</v>
      </c>
    </row>
    <row r="34" spans="1:5" x14ac:dyDescent="0.25">
      <c r="A34" s="538" t="s">
        <v>905</v>
      </c>
      <c r="B34" s="539" t="s">
        <v>933</v>
      </c>
      <c r="C34" s="585">
        <v>93378750</v>
      </c>
      <c r="D34" s="585">
        <v>74227769</v>
      </c>
      <c r="E34" s="541">
        <v>79</v>
      </c>
    </row>
    <row r="35" spans="1:5" x14ac:dyDescent="0.25">
      <c r="A35" s="538" t="s">
        <v>907</v>
      </c>
      <c r="B35" s="539" t="s">
        <v>934</v>
      </c>
      <c r="C35" s="585">
        <v>2050908</v>
      </c>
      <c r="D35" s="585">
        <v>3287684</v>
      </c>
      <c r="E35" s="541">
        <v>160</v>
      </c>
    </row>
    <row r="36" spans="1:5" hidden="1" x14ac:dyDescent="0.25">
      <c r="A36" s="538" t="s">
        <v>935</v>
      </c>
      <c r="B36" s="539" t="s">
        <v>936</v>
      </c>
      <c r="C36" s="585">
        <v>0</v>
      </c>
      <c r="D36" s="585">
        <v>0</v>
      </c>
      <c r="E36" s="541">
        <v>0</v>
      </c>
    </row>
    <row r="37" spans="1:5" hidden="1" x14ac:dyDescent="0.25">
      <c r="A37" s="538" t="s">
        <v>901</v>
      </c>
      <c r="B37" s="539" t="s">
        <v>937</v>
      </c>
      <c r="C37" s="585">
        <v>0</v>
      </c>
      <c r="D37" s="585">
        <v>0</v>
      </c>
      <c r="E37" s="541">
        <v>0</v>
      </c>
    </row>
    <row r="38" spans="1:5" ht="26.25" hidden="1" x14ac:dyDescent="0.25">
      <c r="A38" s="538" t="s">
        <v>903</v>
      </c>
      <c r="B38" s="539" t="s">
        <v>938</v>
      </c>
      <c r="C38" s="585">
        <v>0</v>
      </c>
      <c r="D38" s="585">
        <v>0</v>
      </c>
      <c r="E38" s="541">
        <v>0</v>
      </c>
    </row>
    <row r="39" spans="1:5" hidden="1" x14ac:dyDescent="0.25">
      <c r="A39" s="538" t="s">
        <v>905</v>
      </c>
      <c r="B39" s="539" t="s">
        <v>939</v>
      </c>
      <c r="C39" s="585">
        <v>0</v>
      </c>
      <c r="D39" s="585">
        <v>0</v>
      </c>
      <c r="E39" s="541">
        <v>0</v>
      </c>
    </row>
    <row r="40" spans="1:5" hidden="1" x14ac:dyDescent="0.25">
      <c r="A40" s="538" t="s">
        <v>907</v>
      </c>
      <c r="B40" s="539" t="s">
        <v>940</v>
      </c>
      <c r="C40" s="585">
        <v>0</v>
      </c>
      <c r="D40" s="585">
        <v>0</v>
      </c>
      <c r="E40" s="541">
        <v>0</v>
      </c>
    </row>
    <row r="41" spans="1:5" hidden="1" x14ac:dyDescent="0.25">
      <c r="A41" s="538" t="s">
        <v>941</v>
      </c>
      <c r="B41" s="539" t="s">
        <v>942</v>
      </c>
      <c r="C41" s="585">
        <v>0</v>
      </c>
      <c r="D41" s="585">
        <v>0</v>
      </c>
      <c r="E41" s="541">
        <v>0</v>
      </c>
    </row>
    <row r="42" spans="1:5" hidden="1" x14ac:dyDescent="0.25">
      <c r="A42" s="538" t="s">
        <v>901</v>
      </c>
      <c r="B42" s="539" t="s">
        <v>943</v>
      </c>
      <c r="C42" s="585">
        <v>0</v>
      </c>
      <c r="D42" s="585">
        <v>0</v>
      </c>
      <c r="E42" s="541">
        <v>0</v>
      </c>
    </row>
    <row r="43" spans="1:5" ht="26.25" hidden="1" x14ac:dyDescent="0.25">
      <c r="A43" s="538" t="s">
        <v>903</v>
      </c>
      <c r="B43" s="539" t="s">
        <v>944</v>
      </c>
      <c r="C43" s="585">
        <v>0</v>
      </c>
      <c r="D43" s="585">
        <v>0</v>
      </c>
      <c r="E43" s="541">
        <v>0</v>
      </c>
    </row>
    <row r="44" spans="1:5" hidden="1" x14ac:dyDescent="0.25">
      <c r="A44" s="538" t="s">
        <v>905</v>
      </c>
      <c r="B44" s="539" t="s">
        <v>945</v>
      </c>
      <c r="C44" s="585">
        <v>0</v>
      </c>
      <c r="D44" s="585">
        <v>0</v>
      </c>
      <c r="E44" s="541">
        <v>0</v>
      </c>
    </row>
    <row r="45" spans="1:5" hidden="1" x14ac:dyDescent="0.25">
      <c r="A45" s="538" t="s">
        <v>907</v>
      </c>
      <c r="B45" s="539" t="s">
        <v>946</v>
      </c>
      <c r="C45" s="585">
        <v>0</v>
      </c>
      <c r="D45" s="585">
        <v>0</v>
      </c>
      <c r="E45" s="541">
        <v>0</v>
      </c>
    </row>
    <row r="46" spans="1:5" x14ac:dyDescent="0.25">
      <c r="A46" s="538" t="s">
        <v>947</v>
      </c>
      <c r="B46" s="539" t="s">
        <v>948</v>
      </c>
      <c r="C46" s="584">
        <v>1305304000</v>
      </c>
      <c r="D46" s="584">
        <v>1305304000</v>
      </c>
      <c r="E46" s="541">
        <v>100</v>
      </c>
    </row>
    <row r="47" spans="1:5" hidden="1" x14ac:dyDescent="0.25">
      <c r="A47" s="538" t="s">
        <v>901</v>
      </c>
      <c r="B47" s="539" t="s">
        <v>949</v>
      </c>
      <c r="C47" s="585">
        <v>0</v>
      </c>
      <c r="D47" s="585">
        <v>0</v>
      </c>
      <c r="E47" s="541">
        <v>0</v>
      </c>
    </row>
    <row r="48" spans="1:5" ht="26.25" hidden="1" x14ac:dyDescent="0.25">
      <c r="A48" s="538" t="s">
        <v>903</v>
      </c>
      <c r="B48" s="539" t="s">
        <v>950</v>
      </c>
      <c r="C48" s="585">
        <v>0</v>
      </c>
      <c r="D48" s="585">
        <v>0</v>
      </c>
      <c r="E48" s="541">
        <v>0</v>
      </c>
    </row>
    <row r="49" spans="1:5" x14ac:dyDescent="0.25">
      <c r="A49" s="538" t="s">
        <v>905</v>
      </c>
      <c r="B49" s="539" t="s">
        <v>951</v>
      </c>
      <c r="C49" s="584">
        <v>1305304000</v>
      </c>
      <c r="D49" s="584">
        <v>1305304000</v>
      </c>
      <c r="E49" s="541">
        <v>100</v>
      </c>
    </row>
    <row r="50" spans="1:5" hidden="1" x14ac:dyDescent="0.25">
      <c r="A50" s="538" t="s">
        <v>907</v>
      </c>
      <c r="B50" s="539" t="s">
        <v>952</v>
      </c>
      <c r="C50" s="585">
        <v>0</v>
      </c>
      <c r="D50" s="585">
        <v>0</v>
      </c>
      <c r="E50" s="541">
        <v>0</v>
      </c>
    </row>
    <row r="51" spans="1:5" x14ac:dyDescent="0.25">
      <c r="A51" s="538" t="s">
        <v>953</v>
      </c>
      <c r="B51" s="539" t="s">
        <v>954</v>
      </c>
      <c r="C51" s="585">
        <v>13137000</v>
      </c>
      <c r="D51" s="585">
        <v>4400000</v>
      </c>
      <c r="E51" s="541">
        <v>33</v>
      </c>
    </row>
    <row r="52" spans="1:5" x14ac:dyDescent="0.25">
      <c r="A52" s="538" t="s">
        <v>955</v>
      </c>
      <c r="B52" s="539" t="s">
        <v>956</v>
      </c>
      <c r="C52" s="585">
        <v>4400000</v>
      </c>
      <c r="D52" s="585">
        <v>4400000</v>
      </c>
      <c r="E52" s="541">
        <v>100</v>
      </c>
    </row>
    <row r="53" spans="1:5" hidden="1" x14ac:dyDescent="0.25">
      <c r="A53" s="538" t="s">
        <v>901</v>
      </c>
      <c r="B53" s="540" t="s">
        <v>957</v>
      </c>
      <c r="C53" s="585">
        <v>0</v>
      </c>
      <c r="D53" s="585">
        <v>0</v>
      </c>
      <c r="E53" s="541">
        <v>0</v>
      </c>
    </row>
    <row r="54" spans="1:5" ht="26.25" hidden="1" x14ac:dyDescent="0.25">
      <c r="A54" s="538" t="s">
        <v>903</v>
      </c>
      <c r="B54" s="540" t="s">
        <v>958</v>
      </c>
      <c r="C54" s="585">
        <v>0</v>
      </c>
      <c r="D54" s="585">
        <v>0</v>
      </c>
      <c r="E54" s="541">
        <v>0</v>
      </c>
    </row>
    <row r="55" spans="1:5" hidden="1" x14ac:dyDescent="0.25">
      <c r="A55" s="538" t="s">
        <v>905</v>
      </c>
      <c r="B55" s="540" t="s">
        <v>959</v>
      </c>
      <c r="C55" s="585">
        <v>0</v>
      </c>
      <c r="D55" s="585">
        <v>0</v>
      </c>
      <c r="E55" s="541">
        <v>0</v>
      </c>
    </row>
    <row r="56" spans="1:5" x14ac:dyDescent="0.25">
      <c r="A56" s="538" t="s">
        <v>907</v>
      </c>
      <c r="B56" s="540" t="s">
        <v>960</v>
      </c>
      <c r="C56" s="585">
        <v>4400000</v>
      </c>
      <c r="D56" s="585">
        <v>4400000</v>
      </c>
      <c r="E56" s="541">
        <v>100</v>
      </c>
    </row>
    <row r="57" spans="1:5" x14ac:dyDescent="0.25">
      <c r="A57" s="538" t="s">
        <v>961</v>
      </c>
      <c r="B57" s="539" t="s">
        <v>962</v>
      </c>
      <c r="C57" s="585">
        <v>8737000</v>
      </c>
      <c r="D57" s="585">
        <v>0</v>
      </c>
      <c r="E57" s="541">
        <v>0</v>
      </c>
    </row>
    <row r="58" spans="1:5" hidden="1" x14ac:dyDescent="0.25">
      <c r="A58" s="538" t="s">
        <v>901</v>
      </c>
      <c r="B58" s="540" t="s">
        <v>963</v>
      </c>
      <c r="C58" s="585">
        <v>0</v>
      </c>
      <c r="D58" s="585">
        <v>0</v>
      </c>
      <c r="E58" s="541">
        <v>0</v>
      </c>
    </row>
    <row r="59" spans="1:5" ht="26.25" hidden="1" x14ac:dyDescent="0.25">
      <c r="A59" s="538" t="s">
        <v>903</v>
      </c>
      <c r="B59" s="540" t="s">
        <v>964</v>
      </c>
      <c r="C59" s="585">
        <v>0</v>
      </c>
      <c r="D59" s="585">
        <v>0</v>
      </c>
      <c r="E59" s="541">
        <v>0</v>
      </c>
    </row>
    <row r="60" spans="1:5" hidden="1" x14ac:dyDescent="0.25">
      <c r="A60" s="538" t="s">
        <v>905</v>
      </c>
      <c r="B60" s="540" t="s">
        <v>965</v>
      </c>
      <c r="C60" s="585">
        <v>0</v>
      </c>
      <c r="D60" s="585">
        <v>0</v>
      </c>
      <c r="E60" s="541">
        <v>0</v>
      </c>
    </row>
    <row r="61" spans="1:5" x14ac:dyDescent="0.25">
      <c r="A61" s="538" t="s">
        <v>907</v>
      </c>
      <c r="B61" s="540" t="s">
        <v>966</v>
      </c>
      <c r="C61" s="585">
        <v>8737000</v>
      </c>
      <c r="D61" s="585">
        <v>0</v>
      </c>
      <c r="E61" s="541">
        <v>0</v>
      </c>
    </row>
    <row r="62" spans="1:5" hidden="1" x14ac:dyDescent="0.25">
      <c r="A62" s="538" t="s">
        <v>967</v>
      </c>
      <c r="B62" s="539" t="s">
        <v>968</v>
      </c>
      <c r="C62" s="585">
        <v>0</v>
      </c>
      <c r="D62" s="585">
        <v>0</v>
      </c>
      <c r="E62" s="541">
        <v>0</v>
      </c>
    </row>
    <row r="63" spans="1:5" hidden="1" x14ac:dyDescent="0.25">
      <c r="A63" s="538" t="s">
        <v>901</v>
      </c>
      <c r="B63" s="540" t="s">
        <v>969</v>
      </c>
      <c r="C63" s="585">
        <v>0</v>
      </c>
      <c r="D63" s="585">
        <v>0</v>
      </c>
      <c r="E63" s="541">
        <v>0</v>
      </c>
    </row>
    <row r="64" spans="1:5" ht="26.25" hidden="1" x14ac:dyDescent="0.25">
      <c r="A64" s="538" t="s">
        <v>903</v>
      </c>
      <c r="B64" s="540" t="s">
        <v>970</v>
      </c>
      <c r="C64" s="585">
        <v>0</v>
      </c>
      <c r="D64" s="585">
        <v>0</v>
      </c>
      <c r="E64" s="541">
        <v>0</v>
      </c>
    </row>
    <row r="65" spans="1:5" hidden="1" x14ac:dyDescent="0.25">
      <c r="A65" s="538" t="s">
        <v>905</v>
      </c>
      <c r="B65" s="540" t="s">
        <v>971</v>
      </c>
      <c r="C65" s="585">
        <v>0</v>
      </c>
      <c r="D65" s="585">
        <v>0</v>
      </c>
      <c r="E65" s="541">
        <v>0</v>
      </c>
    </row>
    <row r="66" spans="1:5" hidden="1" x14ac:dyDescent="0.25">
      <c r="A66" s="538" t="s">
        <v>907</v>
      </c>
      <c r="B66" s="540" t="s">
        <v>972</v>
      </c>
      <c r="C66" s="585">
        <v>0</v>
      </c>
      <c r="D66" s="585">
        <v>0</v>
      </c>
      <c r="E66" s="541">
        <v>0</v>
      </c>
    </row>
    <row r="67" spans="1:5" ht="26.25" hidden="1" x14ac:dyDescent="0.25">
      <c r="A67" s="538" t="s">
        <v>973</v>
      </c>
      <c r="B67" s="539" t="s">
        <v>974</v>
      </c>
      <c r="C67" s="585">
        <v>0</v>
      </c>
      <c r="D67" s="585">
        <v>0</v>
      </c>
      <c r="E67" s="541">
        <v>0</v>
      </c>
    </row>
    <row r="68" spans="1:5" hidden="1" x14ac:dyDescent="0.25">
      <c r="A68" s="538" t="s">
        <v>975</v>
      </c>
      <c r="B68" s="539" t="s">
        <v>976</v>
      </c>
      <c r="C68" s="585">
        <v>0</v>
      </c>
      <c r="D68" s="585">
        <v>0</v>
      </c>
      <c r="E68" s="541">
        <v>0</v>
      </c>
    </row>
    <row r="69" spans="1:5" hidden="1" x14ac:dyDescent="0.25">
      <c r="A69" s="538" t="s">
        <v>901</v>
      </c>
      <c r="B69" s="539" t="s">
        <v>977</v>
      </c>
      <c r="C69" s="585">
        <v>0</v>
      </c>
      <c r="D69" s="585">
        <v>0</v>
      </c>
      <c r="E69" s="541">
        <v>0</v>
      </c>
    </row>
    <row r="70" spans="1:5" ht="26.25" hidden="1" x14ac:dyDescent="0.25">
      <c r="A70" s="538" t="s">
        <v>903</v>
      </c>
      <c r="B70" s="539" t="s">
        <v>978</v>
      </c>
      <c r="C70" s="585">
        <v>0</v>
      </c>
      <c r="D70" s="585">
        <v>0</v>
      </c>
      <c r="E70" s="541">
        <v>0</v>
      </c>
    </row>
    <row r="71" spans="1:5" hidden="1" x14ac:dyDescent="0.25">
      <c r="A71" s="538" t="s">
        <v>905</v>
      </c>
      <c r="B71" s="539" t="s">
        <v>979</v>
      </c>
      <c r="C71" s="585">
        <v>0</v>
      </c>
      <c r="D71" s="585">
        <v>0</v>
      </c>
      <c r="E71" s="541">
        <v>0</v>
      </c>
    </row>
    <row r="72" spans="1:5" hidden="1" x14ac:dyDescent="0.25">
      <c r="A72" s="538" t="s">
        <v>907</v>
      </c>
      <c r="B72" s="539" t="s">
        <v>980</v>
      </c>
      <c r="C72" s="585">
        <v>0</v>
      </c>
      <c r="D72" s="585">
        <v>0</v>
      </c>
      <c r="E72" s="541">
        <v>0</v>
      </c>
    </row>
    <row r="73" spans="1:5" ht="26.25" hidden="1" x14ac:dyDescent="0.25">
      <c r="A73" s="538" t="s">
        <v>981</v>
      </c>
      <c r="B73" s="539" t="s">
        <v>982</v>
      </c>
      <c r="C73" s="585">
        <v>0</v>
      </c>
      <c r="D73" s="585">
        <v>0</v>
      </c>
      <c r="E73" s="541">
        <v>0</v>
      </c>
    </row>
    <row r="74" spans="1:5" hidden="1" x14ac:dyDescent="0.25">
      <c r="A74" s="538" t="s">
        <v>901</v>
      </c>
      <c r="B74" s="539" t="s">
        <v>983</v>
      </c>
      <c r="C74" s="585">
        <v>0</v>
      </c>
      <c r="D74" s="585">
        <v>0</v>
      </c>
      <c r="E74" s="541">
        <v>0</v>
      </c>
    </row>
    <row r="75" spans="1:5" ht="26.25" hidden="1" x14ac:dyDescent="0.25">
      <c r="A75" s="538" t="s">
        <v>903</v>
      </c>
      <c r="B75" s="539" t="s">
        <v>984</v>
      </c>
      <c r="C75" s="585">
        <v>0</v>
      </c>
      <c r="D75" s="585">
        <v>0</v>
      </c>
      <c r="E75" s="541">
        <v>0</v>
      </c>
    </row>
    <row r="76" spans="1:5" hidden="1" x14ac:dyDescent="0.25">
      <c r="A76" s="538" t="s">
        <v>905</v>
      </c>
      <c r="B76" s="539" t="s">
        <v>985</v>
      </c>
      <c r="C76" s="585">
        <v>0</v>
      </c>
      <c r="D76" s="585">
        <v>0</v>
      </c>
      <c r="E76" s="541">
        <v>0</v>
      </c>
    </row>
    <row r="77" spans="1:5" hidden="1" x14ac:dyDescent="0.25">
      <c r="A77" s="538" t="s">
        <v>907</v>
      </c>
      <c r="B77" s="539" t="s">
        <v>986</v>
      </c>
      <c r="C77" s="585">
        <v>0</v>
      </c>
      <c r="D77" s="585">
        <v>0</v>
      </c>
      <c r="E77" s="541">
        <v>0</v>
      </c>
    </row>
    <row r="78" spans="1:5" ht="26.25" hidden="1" x14ac:dyDescent="0.25">
      <c r="A78" s="538" t="s">
        <v>987</v>
      </c>
      <c r="B78" s="539" t="s">
        <v>332</v>
      </c>
      <c r="C78" s="585">
        <v>0</v>
      </c>
      <c r="D78" s="585">
        <v>0</v>
      </c>
      <c r="E78" s="541">
        <v>0</v>
      </c>
    </row>
    <row r="79" spans="1:5" hidden="1" x14ac:dyDescent="0.25">
      <c r="A79" s="538" t="s">
        <v>988</v>
      </c>
      <c r="B79" s="539" t="s">
        <v>989</v>
      </c>
      <c r="C79" s="585">
        <v>0</v>
      </c>
      <c r="D79" s="585">
        <v>0</v>
      </c>
      <c r="E79" s="541">
        <v>0</v>
      </c>
    </row>
    <row r="80" spans="1:5" hidden="1" x14ac:dyDescent="0.25">
      <c r="A80" s="538" t="s">
        <v>990</v>
      </c>
      <c r="B80" s="539" t="s">
        <v>991</v>
      </c>
      <c r="C80" s="585">
        <v>0</v>
      </c>
      <c r="D80" s="585">
        <v>0</v>
      </c>
      <c r="E80" s="541">
        <v>0</v>
      </c>
    </row>
    <row r="81" spans="1:5" x14ac:dyDescent="0.25">
      <c r="A81" s="538" t="s">
        <v>992</v>
      </c>
      <c r="B81" s="539" t="s">
        <v>993</v>
      </c>
      <c r="C81" s="585">
        <v>20145489</v>
      </c>
      <c r="D81" s="585">
        <v>48442798</v>
      </c>
      <c r="E81" s="541">
        <v>240</v>
      </c>
    </row>
    <row r="82" spans="1:5" x14ac:dyDescent="0.25">
      <c r="A82" s="538" t="s">
        <v>994</v>
      </c>
      <c r="B82" s="539" t="s">
        <v>995</v>
      </c>
      <c r="C82" s="585">
        <v>0</v>
      </c>
      <c r="D82" s="585">
        <v>0</v>
      </c>
      <c r="E82" s="541">
        <v>0</v>
      </c>
    </row>
    <row r="83" spans="1:5" x14ac:dyDescent="0.25">
      <c r="A83" s="538" t="s">
        <v>996</v>
      </c>
      <c r="B83" s="539" t="s">
        <v>997</v>
      </c>
      <c r="C83" s="585">
        <v>925480</v>
      </c>
      <c r="D83" s="585">
        <v>771595</v>
      </c>
      <c r="E83" s="541">
        <v>83</v>
      </c>
    </row>
    <row r="84" spans="1:5" x14ac:dyDescent="0.25">
      <c r="A84" s="538" t="s">
        <v>998</v>
      </c>
      <c r="B84" s="539" t="s">
        <v>999</v>
      </c>
      <c r="C84" s="585">
        <v>19220009</v>
      </c>
      <c r="D84" s="585">
        <v>47671203</v>
      </c>
      <c r="E84" s="541">
        <v>248</v>
      </c>
    </row>
    <row r="85" spans="1:5" x14ac:dyDescent="0.25">
      <c r="A85" s="538" t="s">
        <v>1000</v>
      </c>
      <c r="B85" s="539" t="s">
        <v>1001</v>
      </c>
      <c r="C85" s="585">
        <v>0</v>
      </c>
      <c r="D85" s="585">
        <v>0</v>
      </c>
      <c r="E85" s="541">
        <v>0</v>
      </c>
    </row>
    <row r="86" spans="1:5" x14ac:dyDescent="0.25">
      <c r="A86" s="538" t="s">
        <v>1002</v>
      </c>
      <c r="B86" s="539" t="s">
        <v>1003</v>
      </c>
      <c r="C86" s="585">
        <v>35968151</v>
      </c>
      <c r="D86" s="585">
        <v>25907593</v>
      </c>
      <c r="E86" s="541">
        <v>72</v>
      </c>
    </row>
    <row r="87" spans="1:5" x14ac:dyDescent="0.25">
      <c r="A87" s="538" t="s">
        <v>1004</v>
      </c>
      <c r="B87" s="539" t="s">
        <v>1005</v>
      </c>
      <c r="C87" s="585">
        <v>21366172</v>
      </c>
      <c r="D87" s="585">
        <v>24518824</v>
      </c>
      <c r="E87" s="541">
        <v>114</v>
      </c>
    </row>
    <row r="88" spans="1:5" ht="26.25" x14ac:dyDescent="0.25">
      <c r="A88" s="538" t="s">
        <v>1006</v>
      </c>
      <c r="B88" s="539" t="s">
        <v>1007</v>
      </c>
      <c r="C88" s="585">
        <v>14221979</v>
      </c>
      <c r="D88" s="585">
        <v>0</v>
      </c>
      <c r="E88" s="541">
        <v>0</v>
      </c>
    </row>
    <row r="89" spans="1:5" x14ac:dyDescent="0.25">
      <c r="A89" s="538" t="s">
        <v>1008</v>
      </c>
      <c r="B89" s="539" t="s">
        <v>1009</v>
      </c>
      <c r="C89" s="585">
        <v>380000</v>
      </c>
      <c r="D89" s="585">
        <v>1388769</v>
      </c>
      <c r="E89" s="541">
        <v>365</v>
      </c>
    </row>
    <row r="90" spans="1:5" x14ac:dyDescent="0.25">
      <c r="A90" s="538" t="s">
        <v>1010</v>
      </c>
      <c r="B90" s="539" t="s">
        <v>1011</v>
      </c>
      <c r="C90" s="585">
        <v>-167824</v>
      </c>
      <c r="D90" s="585">
        <v>-133276</v>
      </c>
      <c r="E90" s="541">
        <v>79</v>
      </c>
    </row>
    <row r="91" spans="1:5" x14ac:dyDescent="0.25">
      <c r="A91" s="538" t="s">
        <v>1012</v>
      </c>
      <c r="B91" s="539" t="s">
        <v>1013</v>
      </c>
      <c r="C91" s="585">
        <v>4173750</v>
      </c>
      <c r="D91" s="585">
        <v>0</v>
      </c>
      <c r="E91" s="541">
        <v>0</v>
      </c>
    </row>
    <row r="92" spans="1:5" x14ac:dyDescent="0.25">
      <c r="A92" s="538" t="s">
        <v>1014</v>
      </c>
      <c r="B92" s="539" t="s">
        <v>1015</v>
      </c>
      <c r="C92" s="584">
        <v>3390175953</v>
      </c>
      <c r="D92" s="584">
        <v>3550735766</v>
      </c>
      <c r="E92" s="541">
        <v>104</v>
      </c>
    </row>
    <row r="93" spans="1:5" x14ac:dyDescent="0.25">
      <c r="A93" s="538" t="s">
        <v>895</v>
      </c>
      <c r="B93" s="539" t="s">
        <v>895</v>
      </c>
      <c r="C93" s="584" t="s">
        <v>895</v>
      </c>
      <c r="D93" s="584" t="s">
        <v>895</v>
      </c>
      <c r="E93" s="539" t="s">
        <v>895</v>
      </c>
    </row>
    <row r="94" spans="1:5" x14ac:dyDescent="0.25">
      <c r="A94" s="538" t="s">
        <v>1016</v>
      </c>
      <c r="B94" s="539" t="s">
        <v>895</v>
      </c>
      <c r="C94" s="584" t="s">
        <v>895</v>
      </c>
      <c r="D94" s="584" t="s">
        <v>895</v>
      </c>
      <c r="E94" s="539" t="s">
        <v>895</v>
      </c>
    </row>
    <row r="95" spans="1:5" x14ac:dyDescent="0.25">
      <c r="A95" s="538" t="s">
        <v>1017</v>
      </c>
      <c r="B95" s="539" t="s">
        <v>1018</v>
      </c>
      <c r="C95" s="584">
        <v>1893824269</v>
      </c>
      <c r="D95" s="584">
        <v>2141506828</v>
      </c>
      <c r="E95" s="541">
        <v>113</v>
      </c>
    </row>
    <row r="96" spans="1:5" x14ac:dyDescent="0.25">
      <c r="A96" s="538" t="s">
        <v>1019</v>
      </c>
      <c r="B96" s="539" t="s">
        <v>1020</v>
      </c>
      <c r="C96" s="584">
        <v>1074558000</v>
      </c>
      <c r="D96" s="584">
        <v>1074558000</v>
      </c>
      <c r="E96" s="541">
        <v>100</v>
      </c>
    </row>
    <row r="97" spans="1:5" x14ac:dyDescent="0.25">
      <c r="A97" s="538" t="s">
        <v>1021</v>
      </c>
      <c r="B97" s="539" t="s">
        <v>1022</v>
      </c>
      <c r="C97" s="584">
        <v>-671973880</v>
      </c>
      <c r="D97" s="584">
        <v>-671973880</v>
      </c>
      <c r="E97" s="541">
        <v>100</v>
      </c>
    </row>
    <row r="98" spans="1:5" ht="26.25" x14ac:dyDescent="0.25">
      <c r="A98" s="538" t="s">
        <v>1023</v>
      </c>
      <c r="B98" s="539" t="s">
        <v>1024</v>
      </c>
      <c r="C98" s="585">
        <v>12603132</v>
      </c>
      <c r="D98" s="585">
        <v>12603132</v>
      </c>
      <c r="E98" s="541">
        <v>100</v>
      </c>
    </row>
    <row r="99" spans="1:5" x14ac:dyDescent="0.25">
      <c r="A99" s="538" t="s">
        <v>1025</v>
      </c>
      <c r="B99" s="539" t="s">
        <v>1026</v>
      </c>
      <c r="C99" s="584">
        <v>117117013</v>
      </c>
      <c r="D99" s="584">
        <v>173333017</v>
      </c>
      <c r="E99" s="541">
        <v>148</v>
      </c>
    </row>
    <row r="100" spans="1:5" x14ac:dyDescent="0.25">
      <c r="A100" s="538" t="s">
        <v>1027</v>
      </c>
      <c r="B100" s="539" t="s">
        <v>1028</v>
      </c>
      <c r="C100" s="584">
        <v>1305304000</v>
      </c>
      <c r="D100" s="584">
        <v>1305304000</v>
      </c>
      <c r="E100" s="541">
        <v>100</v>
      </c>
    </row>
    <row r="101" spans="1:5" x14ac:dyDescent="0.25">
      <c r="A101" s="538" t="s">
        <v>1029</v>
      </c>
      <c r="B101" s="539" t="s">
        <v>1030</v>
      </c>
      <c r="C101" s="585">
        <v>56216004</v>
      </c>
      <c r="D101" s="584">
        <v>247682559</v>
      </c>
      <c r="E101" s="541">
        <v>440</v>
      </c>
    </row>
    <row r="102" spans="1:5" x14ac:dyDescent="0.25">
      <c r="A102" s="538" t="s">
        <v>1031</v>
      </c>
      <c r="B102" s="539" t="s">
        <v>1032</v>
      </c>
      <c r="C102" s="585">
        <v>62401217</v>
      </c>
      <c r="D102" s="585">
        <v>70551658</v>
      </c>
      <c r="E102" s="541">
        <v>113</v>
      </c>
    </row>
    <row r="103" spans="1:5" x14ac:dyDescent="0.25">
      <c r="A103" s="538" t="s">
        <v>1033</v>
      </c>
      <c r="B103" s="539" t="s">
        <v>1034</v>
      </c>
      <c r="C103" s="585">
        <v>36242361</v>
      </c>
      <c r="D103" s="585">
        <v>28370954</v>
      </c>
      <c r="E103" s="541">
        <v>78</v>
      </c>
    </row>
    <row r="104" spans="1:5" ht="26.25" x14ac:dyDescent="0.25">
      <c r="A104" s="538" t="s">
        <v>1035</v>
      </c>
      <c r="B104" s="539" t="s">
        <v>1036</v>
      </c>
      <c r="C104" s="585">
        <v>12644490</v>
      </c>
      <c r="D104" s="585">
        <v>13885655</v>
      </c>
      <c r="E104" s="541">
        <v>109</v>
      </c>
    </row>
    <row r="105" spans="1:5" x14ac:dyDescent="0.25">
      <c r="A105" s="538" t="s">
        <v>1037</v>
      </c>
      <c r="B105" s="539" t="s">
        <v>1038</v>
      </c>
      <c r="C105" s="585">
        <v>13514366</v>
      </c>
      <c r="D105" s="585">
        <v>28295049</v>
      </c>
      <c r="E105" s="541">
        <v>209</v>
      </c>
    </row>
    <row r="106" spans="1:5" ht="26.25" hidden="1" x14ac:dyDescent="0.25">
      <c r="A106" s="538" t="s">
        <v>1039</v>
      </c>
      <c r="B106" s="539" t="s">
        <v>848</v>
      </c>
      <c r="C106" s="585">
        <v>0</v>
      </c>
      <c r="D106" s="585">
        <v>0</v>
      </c>
      <c r="E106" s="541">
        <v>0</v>
      </c>
    </row>
    <row r="107" spans="1:5" ht="26.25" x14ac:dyDescent="0.25">
      <c r="A107" s="538" t="s">
        <v>1040</v>
      </c>
      <c r="B107" s="539" t="s">
        <v>1041</v>
      </c>
      <c r="C107" s="584">
        <v>1433950467</v>
      </c>
      <c r="D107" s="584">
        <v>1339056781</v>
      </c>
      <c r="E107" s="541">
        <v>93</v>
      </c>
    </row>
    <row r="108" spans="1:5" x14ac:dyDescent="0.25">
      <c r="A108" s="538" t="s">
        <v>1042</v>
      </c>
      <c r="B108" s="539" t="s">
        <v>1043</v>
      </c>
      <c r="C108" s="584">
        <v>3390175953</v>
      </c>
      <c r="D108" s="584">
        <v>3551115267</v>
      </c>
      <c r="E108" s="541">
        <v>104</v>
      </c>
    </row>
    <row r="109" spans="1:5" x14ac:dyDescent="0.25">
      <c r="A109" s="538" t="s">
        <v>895</v>
      </c>
      <c r="B109" s="539" t="s">
        <v>895</v>
      </c>
      <c r="C109" s="584" t="s">
        <v>895</v>
      </c>
      <c r="D109" s="584" t="s">
        <v>895</v>
      </c>
      <c r="E109" s="539" t="s">
        <v>895</v>
      </c>
    </row>
    <row r="110" spans="1:5" x14ac:dyDescent="0.25">
      <c r="A110" s="538" t="s">
        <v>1044</v>
      </c>
      <c r="B110" s="539" t="s">
        <v>1045</v>
      </c>
      <c r="C110" s="584" t="s">
        <v>895</v>
      </c>
      <c r="D110" s="584" t="s">
        <v>895</v>
      </c>
      <c r="E110" s="539" t="s">
        <v>895</v>
      </c>
    </row>
    <row r="111" spans="1:5" x14ac:dyDescent="0.25">
      <c r="A111" s="538" t="s">
        <v>1046</v>
      </c>
      <c r="B111" s="539" t="s">
        <v>1047</v>
      </c>
      <c r="C111" s="585">
        <v>7498015</v>
      </c>
      <c r="D111" s="584">
        <v>225580527</v>
      </c>
      <c r="E111" s="541">
        <v>3008</v>
      </c>
    </row>
    <row r="112" spans="1:5" ht="26.25" x14ac:dyDescent="0.25">
      <c r="A112" s="538" t="s">
        <v>1048</v>
      </c>
      <c r="B112" s="539" t="s">
        <v>1049</v>
      </c>
      <c r="C112" s="585">
        <v>3669424</v>
      </c>
      <c r="D112" s="585">
        <v>5067930</v>
      </c>
      <c r="E112" s="541">
        <v>138</v>
      </c>
    </row>
    <row r="113" spans="1:5" x14ac:dyDescent="0.25">
      <c r="A113" s="538" t="s">
        <v>1050</v>
      </c>
      <c r="B113" s="539" t="s">
        <v>1051</v>
      </c>
      <c r="C113" s="585">
        <v>0</v>
      </c>
      <c r="D113" s="585">
        <v>-6456585</v>
      </c>
      <c r="E113" s="541">
        <v>0</v>
      </c>
    </row>
    <row r="114" spans="1:5" x14ac:dyDescent="0.25">
      <c r="A114" s="538" t="s">
        <v>1052</v>
      </c>
      <c r="B114" s="539" t="s">
        <v>1053</v>
      </c>
      <c r="C114" s="585">
        <v>0</v>
      </c>
      <c r="D114" s="585">
        <v>99028</v>
      </c>
      <c r="E114" s="541">
        <v>0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4"/>
  <sheetViews>
    <sheetView zoomScaleNormal="100" workbookViewId="0">
      <selection activeCell="C147" sqref="C147"/>
    </sheetView>
  </sheetViews>
  <sheetFormatPr defaultRowHeight="15" x14ac:dyDescent="0.25"/>
  <cols>
    <col min="1" max="1" width="6.85546875" style="17" customWidth="1"/>
    <col min="2" max="2" width="42.42578125" customWidth="1"/>
    <col min="3" max="3" width="6.7109375" bestFit="1" customWidth="1"/>
    <col min="4" max="6" width="17.7109375" customWidth="1"/>
    <col min="7" max="7" width="11.28515625" customWidth="1"/>
    <col min="8" max="8" width="55.28515625" customWidth="1"/>
    <col min="9" max="9" width="10.28515625" bestFit="1" customWidth="1"/>
  </cols>
  <sheetData>
    <row r="1" spans="1:8" s="21" customFormat="1" ht="47.25" x14ac:dyDescent="0.25">
      <c r="A1" s="9" t="s">
        <v>419</v>
      </c>
      <c r="B1" s="9" t="s">
        <v>0</v>
      </c>
      <c r="C1" s="20" t="s">
        <v>174</v>
      </c>
      <c r="D1" s="20" t="s">
        <v>570</v>
      </c>
      <c r="E1" s="10" t="s">
        <v>648</v>
      </c>
      <c r="F1" s="10" t="s">
        <v>649</v>
      </c>
      <c r="G1" s="10" t="s">
        <v>580</v>
      </c>
      <c r="H1" s="10" t="s">
        <v>581</v>
      </c>
    </row>
    <row r="2" spans="1:8" x14ac:dyDescent="0.25">
      <c r="A2" s="11"/>
      <c r="B2" s="12"/>
      <c r="C2" s="1"/>
      <c r="D2" s="1"/>
      <c r="E2" s="1"/>
      <c r="F2" s="1"/>
      <c r="G2" s="12"/>
      <c r="H2" s="30"/>
    </row>
    <row r="3" spans="1:8" x14ac:dyDescent="0.25">
      <c r="A3" s="587" t="s">
        <v>175</v>
      </c>
      <c r="B3" s="587"/>
      <c r="C3" s="1"/>
      <c r="D3" s="1"/>
      <c r="E3" s="1"/>
      <c r="F3" s="1"/>
      <c r="G3" s="12"/>
      <c r="H3" s="1"/>
    </row>
    <row r="4" spans="1:8" x14ac:dyDescent="0.25">
      <c r="A4" s="11">
        <v>1</v>
      </c>
      <c r="B4" s="12" t="s">
        <v>120</v>
      </c>
      <c r="C4" s="1" t="s">
        <v>2</v>
      </c>
      <c r="D4" s="30">
        <v>39607788</v>
      </c>
      <c r="E4" s="30">
        <v>47327202</v>
      </c>
      <c r="F4" s="30">
        <v>47327002</v>
      </c>
      <c r="G4" s="377">
        <f>F4/E4</f>
        <v>0.99999577410048457</v>
      </c>
      <c r="H4" s="1"/>
    </row>
    <row r="5" spans="1:8" x14ac:dyDescent="0.25">
      <c r="A5" s="11">
        <v>2</v>
      </c>
      <c r="B5" s="12" t="s">
        <v>545</v>
      </c>
      <c r="C5" s="1" t="s">
        <v>546</v>
      </c>
      <c r="D5" s="30">
        <v>375000</v>
      </c>
      <c r="E5" s="30"/>
      <c r="F5" s="30"/>
      <c r="G5" s="377"/>
      <c r="H5" s="1"/>
    </row>
    <row r="6" spans="1:8" hidden="1" x14ac:dyDescent="0.25">
      <c r="A6" s="11">
        <v>3</v>
      </c>
      <c r="B6" s="12" t="s">
        <v>121</v>
      </c>
      <c r="C6" s="1" t="s">
        <v>3</v>
      </c>
      <c r="D6" s="30"/>
      <c r="E6" s="30"/>
      <c r="F6" s="30"/>
      <c r="G6" s="377"/>
      <c r="H6" s="1"/>
    </row>
    <row r="7" spans="1:8" hidden="1" x14ac:dyDescent="0.25">
      <c r="A7" s="11">
        <v>4</v>
      </c>
      <c r="B7" s="12" t="s">
        <v>4</v>
      </c>
      <c r="C7" s="1" t="s">
        <v>5</v>
      </c>
      <c r="D7" s="30"/>
      <c r="E7" s="30"/>
      <c r="F7" s="30"/>
      <c r="G7" s="377"/>
      <c r="H7" s="1"/>
    </row>
    <row r="8" spans="1:8" x14ac:dyDescent="0.25">
      <c r="A8" s="11">
        <v>5</v>
      </c>
      <c r="B8" s="12" t="s">
        <v>6</v>
      </c>
      <c r="C8" s="1" t="s">
        <v>7</v>
      </c>
      <c r="D8" s="30">
        <v>1700000</v>
      </c>
      <c r="E8" s="30">
        <v>1784380</v>
      </c>
      <c r="F8" s="30">
        <v>1784380</v>
      </c>
      <c r="G8" s="377">
        <f t="shared" ref="G8:G62" si="0">F8/E8</f>
        <v>1</v>
      </c>
      <c r="H8" s="1" t="s">
        <v>572</v>
      </c>
    </row>
    <row r="9" spans="1:8" x14ac:dyDescent="0.25">
      <c r="A9" s="11">
        <v>6</v>
      </c>
      <c r="B9" s="12" t="s">
        <v>8</v>
      </c>
      <c r="C9" s="12" t="s">
        <v>9</v>
      </c>
      <c r="D9" s="30">
        <v>70000</v>
      </c>
      <c r="E9" s="30">
        <v>70000</v>
      </c>
      <c r="F9" s="30"/>
      <c r="G9" s="377">
        <f t="shared" si="0"/>
        <v>0</v>
      </c>
      <c r="H9" s="1"/>
    </row>
    <row r="10" spans="1:8" x14ac:dyDescent="0.25">
      <c r="A10" s="11">
        <v>7</v>
      </c>
      <c r="B10" s="12" t="s">
        <v>122</v>
      </c>
      <c r="C10" s="1" t="s">
        <v>10</v>
      </c>
      <c r="D10" s="30">
        <v>144000</v>
      </c>
      <c r="E10" s="30">
        <v>144000</v>
      </c>
      <c r="F10" s="30">
        <v>58000</v>
      </c>
      <c r="G10" s="377">
        <f t="shared" si="0"/>
        <v>0.40277777777777779</v>
      </c>
      <c r="H10" s="1" t="s">
        <v>556</v>
      </c>
    </row>
    <row r="11" spans="1:8" ht="30" x14ac:dyDescent="0.25">
      <c r="A11" s="11">
        <v>8</v>
      </c>
      <c r="B11" s="12" t="s">
        <v>123</v>
      </c>
      <c r="C11" s="1" t="s">
        <v>11</v>
      </c>
      <c r="D11" s="30">
        <v>200000</v>
      </c>
      <c r="E11" s="30">
        <v>1517622</v>
      </c>
      <c r="F11" s="30">
        <v>1517622</v>
      </c>
      <c r="G11" s="377">
        <f t="shared" si="0"/>
        <v>1</v>
      </c>
      <c r="H11" s="373" t="s">
        <v>642</v>
      </c>
    </row>
    <row r="12" spans="1:8" x14ac:dyDescent="0.25">
      <c r="A12" s="11">
        <v>9</v>
      </c>
      <c r="B12" s="13" t="s">
        <v>152</v>
      </c>
      <c r="C12" s="2" t="s">
        <v>12</v>
      </c>
      <c r="D12" s="30">
        <f>SUM(D4:D11)</f>
        <v>42096788</v>
      </c>
      <c r="E12" s="30">
        <f t="shared" ref="E12" si="1">SUM(E4:E11)</f>
        <v>50843204</v>
      </c>
      <c r="F12" s="30">
        <f t="shared" ref="F12" si="2">SUM(F4:F11)</f>
        <v>50687004</v>
      </c>
      <c r="G12" s="377">
        <f t="shared" si="0"/>
        <v>0.99692780966360817</v>
      </c>
      <c r="H12" s="1"/>
    </row>
    <row r="13" spans="1:8" hidden="1" x14ac:dyDescent="0.25">
      <c r="A13" s="11">
        <v>10</v>
      </c>
      <c r="B13" s="12" t="s">
        <v>124</v>
      </c>
      <c r="C13" s="1" t="s">
        <v>13</v>
      </c>
      <c r="D13" s="30"/>
      <c r="E13" s="30"/>
      <c r="F13" s="30"/>
      <c r="G13" s="377"/>
      <c r="H13" s="1"/>
    </row>
    <row r="14" spans="1:8" hidden="1" x14ac:dyDescent="0.25">
      <c r="A14" s="11">
        <v>11</v>
      </c>
      <c r="B14" s="12" t="s">
        <v>14</v>
      </c>
      <c r="C14" s="1" t="s">
        <v>15</v>
      </c>
      <c r="D14" s="30"/>
      <c r="E14" s="30"/>
      <c r="F14" s="30"/>
      <c r="G14" s="377"/>
      <c r="H14" s="1"/>
    </row>
    <row r="15" spans="1:8" x14ac:dyDescent="0.25">
      <c r="A15" s="11">
        <v>12</v>
      </c>
      <c r="B15" s="12" t="s">
        <v>16</v>
      </c>
      <c r="C15" s="1" t="s">
        <v>17</v>
      </c>
      <c r="D15" s="30">
        <v>847244</v>
      </c>
      <c r="E15" s="30">
        <v>336000</v>
      </c>
      <c r="F15" s="30">
        <v>336000</v>
      </c>
      <c r="G15" s="377">
        <f t="shared" si="0"/>
        <v>1</v>
      </c>
      <c r="H15" s="373" t="s">
        <v>643</v>
      </c>
    </row>
    <row r="16" spans="1:8" x14ac:dyDescent="0.25">
      <c r="A16" s="11">
        <v>13</v>
      </c>
      <c r="B16" s="13" t="s">
        <v>153</v>
      </c>
      <c r="C16" s="2" t="s">
        <v>18</v>
      </c>
      <c r="D16" s="30">
        <f>D13+D14+D15</f>
        <v>847244</v>
      </c>
      <c r="E16" s="30">
        <f>+E15</f>
        <v>336000</v>
      </c>
      <c r="F16" s="30">
        <f>+F15</f>
        <v>336000</v>
      </c>
      <c r="G16" s="377">
        <f t="shared" si="0"/>
        <v>1</v>
      </c>
      <c r="H16" s="1"/>
    </row>
    <row r="17" spans="1:8" x14ac:dyDescent="0.25">
      <c r="A17" s="17">
        <v>14</v>
      </c>
      <c r="B17" s="23" t="s">
        <v>176</v>
      </c>
      <c r="C17" s="3" t="s">
        <v>19</v>
      </c>
      <c r="D17" s="31">
        <f>D12+D16</f>
        <v>42944032</v>
      </c>
      <c r="E17" s="31">
        <f>SUM(E16,E12)</f>
        <v>51179204</v>
      </c>
      <c r="F17" s="31">
        <f>SUM(F16,F12)</f>
        <v>51023004</v>
      </c>
      <c r="G17" s="377">
        <f t="shared" si="0"/>
        <v>0.99694797910495048</v>
      </c>
      <c r="H17" s="1"/>
    </row>
    <row r="18" spans="1:8" x14ac:dyDescent="0.25">
      <c r="A18" s="11"/>
      <c r="B18" s="23"/>
      <c r="C18" s="1"/>
      <c r="D18" s="30"/>
      <c r="E18" s="1"/>
      <c r="F18" s="1"/>
      <c r="G18" s="377"/>
      <c r="H18" s="1"/>
    </row>
    <row r="19" spans="1:8" x14ac:dyDescent="0.25">
      <c r="A19" s="11">
        <v>15</v>
      </c>
      <c r="B19" s="14" t="s">
        <v>600</v>
      </c>
      <c r="C19" s="3" t="s">
        <v>20</v>
      </c>
      <c r="D19" s="31">
        <v>8206728</v>
      </c>
      <c r="E19" s="31">
        <v>8629411</v>
      </c>
      <c r="F19" s="31">
        <v>8629211</v>
      </c>
      <c r="G19" s="377">
        <f t="shared" si="0"/>
        <v>0.99997682344716232</v>
      </c>
      <c r="H19" s="1"/>
    </row>
    <row r="20" spans="1:8" x14ac:dyDescent="0.25">
      <c r="A20" s="11"/>
      <c r="B20" s="14"/>
      <c r="C20" s="1"/>
      <c r="D20" s="30"/>
      <c r="E20" s="1"/>
      <c r="F20" s="1"/>
      <c r="G20" s="377"/>
      <c r="H20" s="1"/>
    </row>
    <row r="21" spans="1:8" x14ac:dyDescent="0.25">
      <c r="A21" s="587" t="s">
        <v>177</v>
      </c>
      <c r="B21" s="587"/>
      <c r="C21" s="1"/>
      <c r="D21" s="30"/>
      <c r="E21" s="1"/>
      <c r="F21" s="1"/>
      <c r="G21" s="377"/>
      <c r="H21" s="1"/>
    </row>
    <row r="22" spans="1:8" x14ac:dyDescent="0.25">
      <c r="A22" s="11">
        <v>16</v>
      </c>
      <c r="B22" s="12" t="s">
        <v>21</v>
      </c>
      <c r="C22" s="1" t="s">
        <v>22</v>
      </c>
      <c r="D22" s="30">
        <v>4333</v>
      </c>
      <c r="E22" s="30">
        <v>7550</v>
      </c>
      <c r="F22" s="30">
        <v>7550</v>
      </c>
      <c r="G22" s="377">
        <f t="shared" si="0"/>
        <v>1</v>
      </c>
      <c r="H22" s="1"/>
    </row>
    <row r="23" spans="1:8" x14ac:dyDescent="0.25">
      <c r="A23" s="11">
        <v>17</v>
      </c>
      <c r="B23" s="12" t="s">
        <v>23</v>
      </c>
      <c r="C23" s="1" t="s">
        <v>24</v>
      </c>
      <c r="D23" s="30">
        <v>1885502</v>
      </c>
      <c r="E23" s="30">
        <v>983000</v>
      </c>
      <c r="F23" s="30">
        <v>961559</v>
      </c>
      <c r="G23" s="377">
        <f t="shared" si="0"/>
        <v>0.97818819938962365</v>
      </c>
      <c r="H23" s="373" t="s">
        <v>624</v>
      </c>
    </row>
    <row r="24" spans="1:8" x14ac:dyDescent="0.25">
      <c r="A24" s="11">
        <v>18</v>
      </c>
      <c r="B24" s="13" t="s">
        <v>157</v>
      </c>
      <c r="C24" s="2" t="s">
        <v>25</v>
      </c>
      <c r="D24" s="32">
        <f>D22+D23</f>
        <v>1889835</v>
      </c>
      <c r="E24" s="32">
        <f>+E23+E22</f>
        <v>990550</v>
      </c>
      <c r="F24" s="32">
        <f>+F23+F22</f>
        <v>969109</v>
      </c>
      <c r="G24" s="377">
        <f t="shared" si="0"/>
        <v>0.97835444954823081</v>
      </c>
      <c r="H24" s="1"/>
    </row>
    <row r="25" spans="1:8" x14ac:dyDescent="0.25">
      <c r="A25" s="11">
        <v>19</v>
      </c>
      <c r="B25" s="12" t="s">
        <v>26</v>
      </c>
      <c r="C25" s="1" t="s">
        <v>27</v>
      </c>
      <c r="D25" s="30">
        <v>780000</v>
      </c>
      <c r="E25" s="30">
        <v>902504</v>
      </c>
      <c r="F25" s="30">
        <v>884799</v>
      </c>
      <c r="G25" s="377">
        <f t="shared" si="0"/>
        <v>0.98038235841613997</v>
      </c>
      <c r="H25" s="373" t="s">
        <v>664</v>
      </c>
    </row>
    <row r="26" spans="1:8" x14ac:dyDescent="0.25">
      <c r="A26" s="11">
        <v>20</v>
      </c>
      <c r="B26" s="12" t="s">
        <v>28</v>
      </c>
      <c r="C26" s="1" t="s">
        <v>29</v>
      </c>
      <c r="D26" s="30">
        <v>600000</v>
      </c>
      <c r="E26" s="30">
        <v>780000</v>
      </c>
      <c r="F26" s="30">
        <v>776583</v>
      </c>
      <c r="G26" s="377">
        <f t="shared" si="0"/>
        <v>0.99561923076923076</v>
      </c>
      <c r="H26" s="1" t="s">
        <v>424</v>
      </c>
    </row>
    <row r="27" spans="1:8" x14ac:dyDescent="0.25">
      <c r="A27" s="11">
        <v>21</v>
      </c>
      <c r="B27" s="13" t="s">
        <v>158</v>
      </c>
      <c r="C27" s="2" t="s">
        <v>30</v>
      </c>
      <c r="D27" s="32">
        <f>D25+D26</f>
        <v>1380000</v>
      </c>
      <c r="E27" s="32">
        <f>+E26+E25</f>
        <v>1682504</v>
      </c>
      <c r="F27" s="32">
        <f>+F26+F25</f>
        <v>1661382</v>
      </c>
      <c r="G27" s="377">
        <f t="shared" si="0"/>
        <v>0.9874460922529753</v>
      </c>
      <c r="H27" s="1"/>
    </row>
    <row r="28" spans="1:8" x14ac:dyDescent="0.25">
      <c r="A28" s="11">
        <v>22</v>
      </c>
      <c r="B28" s="12" t="s">
        <v>31</v>
      </c>
      <c r="C28" s="1" t="s">
        <v>32</v>
      </c>
      <c r="D28" s="30">
        <v>1300000</v>
      </c>
      <c r="E28" s="30">
        <v>1600000</v>
      </c>
      <c r="F28" s="30">
        <v>1360353</v>
      </c>
      <c r="G28" s="377">
        <f t="shared" si="0"/>
        <v>0.85022062499999995</v>
      </c>
      <c r="H28" s="1" t="s">
        <v>665</v>
      </c>
    </row>
    <row r="29" spans="1:8" x14ac:dyDescent="0.25">
      <c r="A29" s="11">
        <v>23</v>
      </c>
      <c r="B29" s="12" t="s">
        <v>119</v>
      </c>
      <c r="C29" s="1" t="s">
        <v>33</v>
      </c>
      <c r="D29" s="30">
        <v>250000</v>
      </c>
      <c r="E29" s="30">
        <v>86000</v>
      </c>
      <c r="F29" s="30">
        <v>56200</v>
      </c>
      <c r="G29" s="377">
        <f t="shared" si="0"/>
        <v>0.65348837209302324</v>
      </c>
      <c r="H29" s="1" t="s">
        <v>644</v>
      </c>
    </row>
    <row r="30" spans="1:8" x14ac:dyDescent="0.25">
      <c r="A30" s="11">
        <v>24</v>
      </c>
      <c r="B30" s="12" t="s">
        <v>34</v>
      </c>
      <c r="C30" s="1" t="s">
        <v>35</v>
      </c>
      <c r="D30" s="30">
        <v>500000</v>
      </c>
      <c r="E30" s="30"/>
      <c r="F30" s="30"/>
      <c r="G30" s="377"/>
      <c r="H30" s="1"/>
    </row>
    <row r="31" spans="1:8" hidden="1" x14ac:dyDescent="0.25">
      <c r="A31" s="11">
        <v>25</v>
      </c>
      <c r="B31" s="12" t="s">
        <v>125</v>
      </c>
      <c r="C31" s="1" t="s">
        <v>36</v>
      </c>
      <c r="D31" s="30"/>
      <c r="E31" s="30"/>
      <c r="F31" s="30"/>
      <c r="G31" s="377"/>
      <c r="H31" s="1"/>
    </row>
    <row r="32" spans="1:8" ht="45" x14ac:dyDescent="0.25">
      <c r="A32" s="11">
        <v>26</v>
      </c>
      <c r="B32" s="12" t="s">
        <v>126</v>
      </c>
      <c r="C32" s="1" t="s">
        <v>37</v>
      </c>
      <c r="D32" s="30">
        <v>1200000</v>
      </c>
      <c r="E32" s="30">
        <v>1900000</v>
      </c>
      <c r="F32" s="30">
        <v>1637164</v>
      </c>
      <c r="G32" s="377">
        <f t="shared" si="0"/>
        <v>0.86166526315789471</v>
      </c>
      <c r="H32" s="373" t="s">
        <v>666</v>
      </c>
    </row>
    <row r="33" spans="1:8" x14ac:dyDescent="0.25">
      <c r="A33" s="11">
        <v>27</v>
      </c>
      <c r="B33" s="13" t="s">
        <v>159</v>
      </c>
      <c r="C33" s="2" t="s">
        <v>38</v>
      </c>
      <c r="D33" s="32">
        <f>D28+D29+D30+D31+D32</f>
        <v>3250000</v>
      </c>
      <c r="E33" s="32">
        <f>+E28+E29+E30+E31+E32</f>
        <v>3586000</v>
      </c>
      <c r="F33" s="32">
        <f>+F28+F29+F30+F31+F32</f>
        <v>3053717</v>
      </c>
      <c r="G33" s="377">
        <f t="shared" si="0"/>
        <v>0.85156636921360851</v>
      </c>
      <c r="H33" s="1"/>
    </row>
    <row r="34" spans="1:8" x14ac:dyDescent="0.25">
      <c r="A34" s="11">
        <v>28</v>
      </c>
      <c r="B34" s="12" t="s">
        <v>39</v>
      </c>
      <c r="C34" s="1" t="s">
        <v>40</v>
      </c>
      <c r="D34" s="30">
        <v>60000</v>
      </c>
      <c r="E34" s="30">
        <v>126003</v>
      </c>
      <c r="F34" s="30">
        <v>55711</v>
      </c>
      <c r="G34" s="377">
        <f t="shared" si="0"/>
        <v>0.44214026650159122</v>
      </c>
      <c r="H34" s="1" t="s">
        <v>625</v>
      </c>
    </row>
    <row r="35" spans="1:8" x14ac:dyDescent="0.25">
      <c r="A35" s="11">
        <v>29</v>
      </c>
      <c r="B35" s="13" t="s">
        <v>160</v>
      </c>
      <c r="C35" s="2" t="s">
        <v>41</v>
      </c>
      <c r="D35" s="32">
        <f>SUM(D34)</f>
        <v>60000</v>
      </c>
      <c r="E35" s="32">
        <f>+E34</f>
        <v>126003</v>
      </c>
      <c r="F35" s="32">
        <f>+F34</f>
        <v>55711</v>
      </c>
      <c r="G35" s="377">
        <f t="shared" si="0"/>
        <v>0.44214026650159122</v>
      </c>
      <c r="H35" s="1"/>
    </row>
    <row r="36" spans="1:8" x14ac:dyDescent="0.25">
      <c r="A36" s="11">
        <v>30</v>
      </c>
      <c r="B36" s="15" t="s">
        <v>42</v>
      </c>
      <c r="C36" s="4" t="s">
        <v>43</v>
      </c>
      <c r="D36" s="30">
        <v>1500000</v>
      </c>
      <c r="E36" s="30">
        <v>1307756</v>
      </c>
      <c r="F36" s="30">
        <v>1095819</v>
      </c>
      <c r="G36" s="377">
        <f t="shared" si="0"/>
        <v>0.83793842276387953</v>
      </c>
      <c r="H36" s="1"/>
    </row>
    <row r="37" spans="1:8" x14ac:dyDescent="0.25">
      <c r="A37" s="11">
        <v>31</v>
      </c>
      <c r="B37" s="15" t="s">
        <v>127</v>
      </c>
      <c r="C37" s="4" t="s">
        <v>44</v>
      </c>
      <c r="D37" s="30"/>
      <c r="E37" s="30"/>
      <c r="F37" s="30"/>
      <c r="G37" s="377"/>
      <c r="H37" s="1"/>
    </row>
    <row r="38" spans="1:8" x14ac:dyDescent="0.25">
      <c r="A38" s="11">
        <v>32</v>
      </c>
      <c r="B38" s="15" t="s">
        <v>162</v>
      </c>
      <c r="C38" s="1" t="s">
        <v>161</v>
      </c>
      <c r="D38" s="30">
        <v>2000</v>
      </c>
      <c r="E38" s="30">
        <v>3666129</v>
      </c>
      <c r="F38" s="30">
        <v>20</v>
      </c>
      <c r="G38" s="377">
        <f t="shared" si="0"/>
        <v>5.455345406558253E-6</v>
      </c>
      <c r="H38" s="1" t="s">
        <v>555</v>
      </c>
    </row>
    <row r="39" spans="1:8" x14ac:dyDescent="0.25">
      <c r="A39" s="11">
        <v>33</v>
      </c>
      <c r="B39" s="13" t="s">
        <v>163</v>
      </c>
      <c r="C39" s="2" t="s">
        <v>45</v>
      </c>
      <c r="D39" s="32">
        <f>D36+D37+D38</f>
        <v>1502000</v>
      </c>
      <c r="E39" s="32">
        <f t="shared" ref="E39" si="3">E36+E37+E38</f>
        <v>4973885</v>
      </c>
      <c r="F39" s="32">
        <f t="shared" ref="F39" si="4">F36+F37+F38</f>
        <v>1095839</v>
      </c>
      <c r="G39" s="377">
        <f t="shared" si="0"/>
        <v>0.22031852364901883</v>
      </c>
      <c r="H39" s="1"/>
    </row>
    <row r="40" spans="1:8" x14ac:dyDescent="0.25">
      <c r="A40" s="11">
        <v>34</v>
      </c>
      <c r="B40" s="23" t="s">
        <v>179</v>
      </c>
      <c r="C40" s="3" t="s">
        <v>46</v>
      </c>
      <c r="D40" s="31">
        <f>D24+D27+D33+D35+D39</f>
        <v>8081835</v>
      </c>
      <c r="E40" s="31">
        <f>+E39+E35+E33+E27+E24</f>
        <v>11358942</v>
      </c>
      <c r="F40" s="31">
        <f>+F39+F35+F33+F27+F24</f>
        <v>6835758</v>
      </c>
      <c r="G40" s="377">
        <f t="shared" si="0"/>
        <v>0.60179530804893622</v>
      </c>
      <c r="H40" s="1"/>
    </row>
    <row r="41" spans="1:8" x14ac:dyDescent="0.25">
      <c r="A41" s="11"/>
      <c r="B41" s="23"/>
      <c r="C41" s="1"/>
      <c r="D41" s="30"/>
      <c r="E41" s="1"/>
      <c r="F41" s="1"/>
      <c r="G41" s="377"/>
      <c r="H41" s="1"/>
    </row>
    <row r="42" spans="1:8" hidden="1" x14ac:dyDescent="0.25">
      <c r="A42" s="457" t="s">
        <v>180</v>
      </c>
      <c r="B42" s="372"/>
      <c r="C42" s="1"/>
      <c r="D42" s="30"/>
      <c r="E42" s="1"/>
      <c r="F42" s="1"/>
      <c r="G42" s="377"/>
      <c r="H42" s="1"/>
    </row>
    <row r="43" spans="1:8" hidden="1" x14ac:dyDescent="0.25">
      <c r="A43" s="11">
        <v>35</v>
      </c>
      <c r="B43" s="13" t="s">
        <v>128</v>
      </c>
      <c r="C43" s="2" t="s">
        <v>47</v>
      </c>
      <c r="D43" s="30"/>
      <c r="E43" s="30"/>
      <c r="F43" s="30"/>
      <c r="G43" s="377"/>
      <c r="H43" s="1"/>
    </row>
    <row r="44" spans="1:8" hidden="1" x14ac:dyDescent="0.25">
      <c r="A44" s="11">
        <v>36</v>
      </c>
      <c r="B44" s="13" t="s">
        <v>129</v>
      </c>
      <c r="C44" s="2" t="s">
        <v>48</v>
      </c>
      <c r="D44" s="30"/>
      <c r="E44" s="30"/>
      <c r="F44" s="30"/>
      <c r="G44" s="377"/>
      <c r="H44" s="1"/>
    </row>
    <row r="45" spans="1:8" hidden="1" x14ac:dyDescent="0.25">
      <c r="A45" s="11">
        <v>37</v>
      </c>
      <c r="B45" s="23" t="s">
        <v>181</v>
      </c>
      <c r="C45" s="3" t="s">
        <v>49</v>
      </c>
      <c r="D45" s="30"/>
      <c r="E45" s="31"/>
      <c r="F45" s="31"/>
      <c r="G45" s="377"/>
      <c r="H45" s="1"/>
    </row>
    <row r="46" spans="1:8" hidden="1" x14ac:dyDescent="0.25">
      <c r="A46" s="11"/>
      <c r="B46" s="23"/>
      <c r="C46" s="1"/>
      <c r="D46" s="30"/>
      <c r="E46" s="1"/>
      <c r="F46" s="1"/>
      <c r="G46" s="377"/>
      <c r="H46" s="1"/>
    </row>
    <row r="47" spans="1:8" hidden="1" x14ac:dyDescent="0.25">
      <c r="A47" s="587" t="s">
        <v>182</v>
      </c>
      <c r="B47" s="587"/>
      <c r="C47" s="1"/>
      <c r="D47" s="30"/>
      <c r="E47" s="1"/>
      <c r="F47" s="1"/>
      <c r="G47" s="377"/>
      <c r="H47" s="1"/>
    </row>
    <row r="48" spans="1:8" hidden="1" x14ac:dyDescent="0.25">
      <c r="A48" s="11">
        <v>38</v>
      </c>
      <c r="B48" s="15" t="s">
        <v>50</v>
      </c>
      <c r="C48" s="4" t="s">
        <v>51</v>
      </c>
      <c r="D48" s="30"/>
      <c r="E48" s="30"/>
      <c r="F48" s="30"/>
      <c r="G48" s="377"/>
      <c r="H48" s="1"/>
    </row>
    <row r="49" spans="1:8" hidden="1" x14ac:dyDescent="0.25">
      <c r="A49" s="11">
        <v>39</v>
      </c>
      <c r="B49" s="15" t="s">
        <v>154</v>
      </c>
      <c r="C49" s="4" t="s">
        <v>51</v>
      </c>
      <c r="D49" s="30"/>
      <c r="E49" s="30"/>
      <c r="F49" s="30"/>
      <c r="G49" s="377"/>
      <c r="H49" s="1"/>
    </row>
    <row r="50" spans="1:8" hidden="1" x14ac:dyDescent="0.25">
      <c r="A50" s="11">
        <v>40</v>
      </c>
      <c r="B50" s="15" t="s">
        <v>130</v>
      </c>
      <c r="C50" s="4" t="s">
        <v>52</v>
      </c>
      <c r="D50" s="30"/>
      <c r="E50" s="30"/>
      <c r="F50" s="30"/>
      <c r="G50" s="377"/>
      <c r="H50" s="1"/>
    </row>
    <row r="51" spans="1:8" hidden="1" x14ac:dyDescent="0.25">
      <c r="A51" s="11">
        <v>41</v>
      </c>
      <c r="B51" s="15" t="s">
        <v>131</v>
      </c>
      <c r="C51" s="1" t="s">
        <v>53</v>
      </c>
      <c r="D51" s="30"/>
      <c r="E51" s="30"/>
      <c r="F51" s="30"/>
      <c r="G51" s="377"/>
      <c r="H51" s="1"/>
    </row>
    <row r="52" spans="1:8" hidden="1" x14ac:dyDescent="0.25">
      <c r="A52" s="11">
        <v>42</v>
      </c>
      <c r="B52" s="15" t="s">
        <v>54</v>
      </c>
      <c r="C52" s="1" t="s">
        <v>55</v>
      </c>
      <c r="D52" s="30"/>
      <c r="E52" s="30"/>
      <c r="F52" s="30"/>
      <c r="G52" s="377"/>
      <c r="H52" s="1"/>
    </row>
    <row r="53" spans="1:8" hidden="1" x14ac:dyDescent="0.25">
      <c r="A53" s="11">
        <v>43</v>
      </c>
      <c r="B53" s="23" t="s">
        <v>183</v>
      </c>
      <c r="C53" s="3" t="s">
        <v>56</v>
      </c>
      <c r="D53" s="30"/>
      <c r="E53" s="30"/>
      <c r="F53" s="30"/>
      <c r="G53" s="377"/>
      <c r="H53" s="1"/>
    </row>
    <row r="54" spans="1:8" hidden="1" x14ac:dyDescent="0.25">
      <c r="A54" s="11"/>
      <c r="B54" s="23"/>
      <c r="C54" s="1"/>
      <c r="D54" s="30"/>
      <c r="E54" s="1"/>
      <c r="F54" s="1"/>
      <c r="G54" s="377"/>
      <c r="H54" s="1"/>
    </row>
    <row r="55" spans="1:8" x14ac:dyDescent="0.25">
      <c r="A55" s="587" t="s">
        <v>184</v>
      </c>
      <c r="B55" s="587"/>
      <c r="C55" s="1"/>
      <c r="D55" s="30"/>
      <c r="E55" s="1"/>
      <c r="F55" s="1"/>
      <c r="G55" s="377"/>
      <c r="H55" s="1"/>
    </row>
    <row r="56" spans="1:8" hidden="1" x14ac:dyDescent="0.25">
      <c r="A56" s="11">
        <v>44</v>
      </c>
      <c r="B56" s="338" t="s">
        <v>650</v>
      </c>
      <c r="C56" s="15" t="s">
        <v>651</v>
      </c>
      <c r="D56" s="30"/>
      <c r="E56" s="1"/>
      <c r="F56" s="1"/>
      <c r="G56" s="377"/>
      <c r="H56" s="1"/>
    </row>
    <row r="57" spans="1:8" hidden="1" x14ac:dyDescent="0.25">
      <c r="A57" s="11">
        <v>45</v>
      </c>
      <c r="B57" s="13" t="s">
        <v>132</v>
      </c>
      <c r="C57" s="2" t="s">
        <v>57</v>
      </c>
      <c r="D57" s="30"/>
      <c r="E57" s="32"/>
      <c r="F57" s="32"/>
      <c r="G57" s="377"/>
      <c r="H57" s="1"/>
    </row>
    <row r="58" spans="1:8" x14ac:dyDescent="0.25">
      <c r="A58" s="11">
        <v>46</v>
      </c>
      <c r="B58" s="13" t="s">
        <v>58</v>
      </c>
      <c r="C58" s="2" t="s">
        <v>59</v>
      </c>
      <c r="D58" s="30">
        <v>50600</v>
      </c>
      <c r="E58" s="32"/>
      <c r="F58" s="32"/>
      <c r="G58" s="377"/>
      <c r="H58" s="1"/>
    </row>
    <row r="59" spans="1:8" x14ac:dyDescent="0.25">
      <c r="A59" s="11">
        <v>47</v>
      </c>
      <c r="B59" s="13" t="s">
        <v>60</v>
      </c>
      <c r="C59" s="2" t="s">
        <v>61</v>
      </c>
      <c r="D59" s="30">
        <v>49400</v>
      </c>
      <c r="E59" s="32">
        <v>100000</v>
      </c>
      <c r="F59" s="32">
        <v>43669</v>
      </c>
      <c r="G59" s="377">
        <f t="shared" si="0"/>
        <v>0.43669000000000002</v>
      </c>
      <c r="H59" s="1" t="s">
        <v>656</v>
      </c>
    </row>
    <row r="60" spans="1:8" x14ac:dyDescent="0.25">
      <c r="A60" s="11">
        <v>48</v>
      </c>
      <c r="B60" s="13" t="s">
        <v>62</v>
      </c>
      <c r="C60" s="2" t="s">
        <v>63</v>
      </c>
      <c r="D60" s="30"/>
      <c r="E60" s="32"/>
      <c r="F60" s="32"/>
      <c r="G60" s="377"/>
      <c r="H60" s="1"/>
    </row>
    <row r="61" spans="1:8" x14ac:dyDescent="0.25">
      <c r="A61" s="11">
        <v>49</v>
      </c>
      <c r="B61" s="13" t="s">
        <v>64</v>
      </c>
      <c r="C61" s="2" t="s">
        <v>65</v>
      </c>
      <c r="D61" s="30">
        <v>30000</v>
      </c>
      <c r="E61" s="32">
        <v>27000</v>
      </c>
      <c r="F61" s="32">
        <v>11791</v>
      </c>
      <c r="G61" s="377">
        <f t="shared" si="0"/>
        <v>0.43670370370370371</v>
      </c>
      <c r="H61" s="1"/>
    </row>
    <row r="62" spans="1:8" x14ac:dyDescent="0.25">
      <c r="A62" s="17">
        <v>50</v>
      </c>
      <c r="B62" s="23" t="s">
        <v>185</v>
      </c>
      <c r="C62" s="3" t="s">
        <v>66</v>
      </c>
      <c r="D62" s="31">
        <f>D57+D58+D59+D60+D61</f>
        <v>130000</v>
      </c>
      <c r="E62" s="31">
        <f>E57+E58+E59+E60+E61</f>
        <v>127000</v>
      </c>
      <c r="F62" s="31">
        <f>F57+F58+F59+F60+F61</f>
        <v>55460</v>
      </c>
      <c r="G62" s="377">
        <f t="shared" si="0"/>
        <v>0.43669291338582678</v>
      </c>
      <c r="H62" s="1"/>
    </row>
    <row r="63" spans="1:8" hidden="1" x14ac:dyDescent="0.25">
      <c r="A63" s="11"/>
      <c r="B63" s="23"/>
      <c r="C63" s="1"/>
      <c r="D63" s="30"/>
      <c r="E63" s="1"/>
      <c r="F63" s="1"/>
      <c r="G63" s="377"/>
      <c r="H63" s="1"/>
    </row>
    <row r="64" spans="1:8" hidden="1" x14ac:dyDescent="0.25">
      <c r="A64" s="588" t="s">
        <v>186</v>
      </c>
      <c r="B64" s="588"/>
      <c r="C64" s="1"/>
      <c r="D64" s="30"/>
      <c r="E64" s="1"/>
      <c r="F64" s="1"/>
      <c r="G64" s="377"/>
      <c r="H64" s="1"/>
    </row>
    <row r="65" spans="1:8" hidden="1" x14ac:dyDescent="0.25">
      <c r="A65" s="11">
        <v>51</v>
      </c>
      <c r="B65" s="13" t="s">
        <v>67</v>
      </c>
      <c r="C65" s="2" t="s">
        <v>68</v>
      </c>
      <c r="D65" s="30"/>
      <c r="E65" s="30"/>
      <c r="F65" s="30"/>
      <c r="G65" s="377"/>
      <c r="H65" s="1"/>
    </row>
    <row r="66" spans="1:8" hidden="1" x14ac:dyDescent="0.25">
      <c r="A66" s="11">
        <v>52</v>
      </c>
      <c r="B66" s="13" t="s">
        <v>69</v>
      </c>
      <c r="C66" s="2" t="s">
        <v>70</v>
      </c>
      <c r="D66" s="30"/>
      <c r="E66" s="30"/>
      <c r="F66" s="30"/>
      <c r="G66" s="377"/>
      <c r="H66" s="1"/>
    </row>
    <row r="67" spans="1:8" hidden="1" x14ac:dyDescent="0.25">
      <c r="A67" s="17">
        <v>53</v>
      </c>
      <c r="B67" s="23" t="s">
        <v>187</v>
      </c>
      <c r="C67" s="3" t="s">
        <v>71</v>
      </c>
      <c r="D67" s="30"/>
      <c r="E67" s="30"/>
      <c r="F67" s="30"/>
      <c r="G67" s="377"/>
      <c r="H67" s="1"/>
    </row>
    <row r="68" spans="1:8" hidden="1" x14ac:dyDescent="0.25">
      <c r="A68" s="11"/>
      <c r="B68" s="14"/>
      <c r="C68" s="1"/>
      <c r="D68" s="30"/>
      <c r="E68" s="1"/>
      <c r="F68" s="1"/>
      <c r="G68" s="377"/>
      <c r="H68" s="1"/>
    </row>
    <row r="69" spans="1:8" hidden="1" x14ac:dyDescent="0.25">
      <c r="A69" s="587" t="s">
        <v>188</v>
      </c>
      <c r="B69" s="587"/>
      <c r="C69" s="1"/>
      <c r="D69" s="30"/>
      <c r="E69" s="1"/>
      <c r="F69" s="1"/>
      <c r="G69" s="377"/>
      <c r="H69" s="1"/>
    </row>
    <row r="70" spans="1:8" hidden="1" x14ac:dyDescent="0.25">
      <c r="A70" s="11">
        <v>54</v>
      </c>
      <c r="B70" s="13" t="s">
        <v>133</v>
      </c>
      <c r="C70" s="2" t="s">
        <v>72</v>
      </c>
      <c r="D70" s="30"/>
      <c r="E70" s="30"/>
      <c r="F70" s="30"/>
      <c r="G70" s="377"/>
      <c r="H70" s="1"/>
    </row>
    <row r="71" spans="1:8" hidden="1" x14ac:dyDescent="0.25">
      <c r="A71" s="11">
        <v>55</v>
      </c>
      <c r="B71" s="13" t="s">
        <v>583</v>
      </c>
      <c r="C71" s="2" t="s">
        <v>584</v>
      </c>
      <c r="D71" s="30"/>
      <c r="E71" s="32"/>
      <c r="F71" s="32"/>
      <c r="G71" s="377"/>
      <c r="H71" s="1"/>
    </row>
    <row r="72" spans="1:8" hidden="1" x14ac:dyDescent="0.25">
      <c r="A72" s="17">
        <v>56</v>
      </c>
      <c r="B72" s="14" t="s">
        <v>155</v>
      </c>
      <c r="C72" s="3" t="s">
        <v>73</v>
      </c>
      <c r="D72" s="30"/>
      <c r="E72" s="31"/>
      <c r="F72" s="31"/>
      <c r="G72" s="377"/>
      <c r="H72" s="1"/>
    </row>
    <row r="73" spans="1:8" hidden="1" x14ac:dyDescent="0.25">
      <c r="A73" s="11"/>
      <c r="B73" s="14"/>
      <c r="C73" s="1"/>
      <c r="D73" s="30"/>
      <c r="E73" s="1"/>
      <c r="F73" s="1"/>
      <c r="G73" s="377"/>
      <c r="H73" s="1"/>
    </row>
    <row r="74" spans="1:8" x14ac:dyDescent="0.25">
      <c r="A74" s="11"/>
      <c r="B74" s="14"/>
      <c r="C74" s="1"/>
      <c r="D74" s="30"/>
      <c r="E74" s="1"/>
      <c r="F74" s="1"/>
      <c r="G74" s="377"/>
      <c r="H74" s="1"/>
    </row>
    <row r="75" spans="1:8" ht="15.75" x14ac:dyDescent="0.25">
      <c r="A75" s="11">
        <v>57</v>
      </c>
      <c r="B75" s="16" t="s">
        <v>164</v>
      </c>
      <c r="C75" s="5" t="s">
        <v>74</v>
      </c>
      <c r="D75" s="33">
        <f>D17+D19+D40+D45+D53+D62+D67+D72</f>
        <v>59362595</v>
      </c>
      <c r="E75" s="33">
        <f>E17+E19+E40+E45+E53+E62+E67+E72</f>
        <v>71294557</v>
      </c>
      <c r="F75" s="33">
        <f>F17+F19+F40+F45+F53+F62+F67+F72</f>
        <v>66543433</v>
      </c>
      <c r="G75" s="377">
        <f t="shared" ref="G75:G118" si="5">F75/E75</f>
        <v>0.93335923245865737</v>
      </c>
      <c r="H75" s="1"/>
    </row>
    <row r="76" spans="1:8" ht="15.75" x14ac:dyDescent="0.25">
      <c r="A76" s="11"/>
      <c r="B76" s="16"/>
      <c r="C76" s="1"/>
      <c r="D76" s="30"/>
      <c r="E76" s="1"/>
      <c r="F76" s="1"/>
      <c r="G76" s="377"/>
      <c r="H76" s="1"/>
    </row>
    <row r="77" spans="1:8" hidden="1" x14ac:dyDescent="0.25">
      <c r="A77" s="587" t="s">
        <v>189</v>
      </c>
      <c r="B77" s="587"/>
      <c r="C77" s="1"/>
      <c r="D77" s="30"/>
      <c r="E77" s="1"/>
      <c r="F77" s="1"/>
      <c r="G77" s="377"/>
      <c r="H77" s="1"/>
    </row>
    <row r="78" spans="1:8" hidden="1" x14ac:dyDescent="0.25">
      <c r="A78" s="11">
        <v>58</v>
      </c>
      <c r="B78" s="12" t="s">
        <v>165</v>
      </c>
      <c r="C78" s="1" t="s">
        <v>75</v>
      </c>
      <c r="D78" s="30"/>
      <c r="E78" s="30"/>
      <c r="F78" s="30"/>
      <c r="G78" s="377"/>
      <c r="H78" s="1"/>
    </row>
    <row r="79" spans="1:8" hidden="1" x14ac:dyDescent="0.25">
      <c r="A79" s="11">
        <v>59</v>
      </c>
      <c r="B79" s="12" t="s">
        <v>76</v>
      </c>
      <c r="C79" s="1" t="s">
        <v>77</v>
      </c>
      <c r="D79" s="30"/>
      <c r="E79" s="30"/>
      <c r="F79" s="30"/>
      <c r="G79" s="377"/>
      <c r="H79" s="1"/>
    </row>
    <row r="80" spans="1:8" hidden="1" x14ac:dyDescent="0.25">
      <c r="A80" s="11">
        <v>60</v>
      </c>
      <c r="B80" s="12" t="s">
        <v>134</v>
      </c>
      <c r="C80" s="1" t="s">
        <v>78</v>
      </c>
      <c r="D80" s="30"/>
      <c r="E80" s="30"/>
      <c r="F80" s="30"/>
      <c r="G80" s="377"/>
      <c r="H80" s="1"/>
    </row>
    <row r="81" spans="1:8" hidden="1" x14ac:dyDescent="0.25">
      <c r="A81" s="11">
        <v>61</v>
      </c>
      <c r="B81" s="13" t="s">
        <v>166</v>
      </c>
      <c r="C81" s="2" t="s">
        <v>79</v>
      </c>
      <c r="D81" s="30"/>
      <c r="E81" s="30"/>
      <c r="F81" s="30"/>
      <c r="G81" s="377"/>
      <c r="H81" s="1"/>
    </row>
    <row r="82" spans="1:8" ht="15.75" hidden="1" x14ac:dyDescent="0.25">
      <c r="A82" s="17">
        <v>62</v>
      </c>
      <c r="B82" s="39" t="s">
        <v>195</v>
      </c>
      <c r="C82" s="5" t="s">
        <v>80</v>
      </c>
      <c r="D82" s="30"/>
      <c r="E82" s="31"/>
      <c r="F82" s="31"/>
      <c r="G82" s="377"/>
      <c r="H82" s="1"/>
    </row>
    <row r="83" spans="1:8" ht="15.75" hidden="1" x14ac:dyDescent="0.25">
      <c r="A83" s="11"/>
      <c r="B83" s="16"/>
      <c r="C83" s="1"/>
      <c r="D83" s="30"/>
      <c r="E83" s="1"/>
      <c r="F83" s="1"/>
      <c r="G83" s="377"/>
      <c r="H83" s="1"/>
    </row>
    <row r="84" spans="1:8" x14ac:dyDescent="0.25">
      <c r="A84" s="587" t="s">
        <v>190</v>
      </c>
      <c r="B84" s="587"/>
      <c r="C84" s="1"/>
      <c r="D84" s="30"/>
      <c r="E84" s="30"/>
      <c r="F84" s="30"/>
      <c r="G84" s="377"/>
      <c r="H84" s="1"/>
    </row>
    <row r="85" spans="1:8" hidden="1" x14ac:dyDescent="0.25">
      <c r="A85" s="11">
        <v>63</v>
      </c>
      <c r="B85" s="12" t="s">
        <v>81</v>
      </c>
      <c r="C85" s="1" t="s">
        <v>82</v>
      </c>
      <c r="D85" s="30"/>
      <c r="E85" s="30"/>
      <c r="F85" s="30"/>
      <c r="G85" s="377"/>
      <c r="H85" s="1"/>
    </row>
    <row r="86" spans="1:8" hidden="1" x14ac:dyDescent="0.25">
      <c r="A86" s="11">
        <v>64</v>
      </c>
      <c r="B86" s="12" t="s">
        <v>83</v>
      </c>
      <c r="C86" s="1" t="s">
        <v>84</v>
      </c>
      <c r="D86" s="30"/>
      <c r="E86" s="30"/>
      <c r="F86" s="30"/>
      <c r="G86" s="377"/>
      <c r="H86" s="1"/>
    </row>
    <row r="87" spans="1:8" hidden="1" x14ac:dyDescent="0.25">
      <c r="A87" s="11">
        <v>65</v>
      </c>
      <c r="B87" s="12" t="s">
        <v>135</v>
      </c>
      <c r="C87" s="1" t="s">
        <v>85</v>
      </c>
      <c r="D87" s="30"/>
      <c r="E87" s="30"/>
      <c r="F87" s="30"/>
      <c r="G87" s="377"/>
      <c r="H87" s="1"/>
    </row>
    <row r="88" spans="1:8" hidden="1" x14ac:dyDescent="0.25">
      <c r="A88" s="11">
        <v>66</v>
      </c>
      <c r="B88" s="12" t="s">
        <v>136</v>
      </c>
      <c r="C88" s="1" t="s">
        <v>86</v>
      </c>
      <c r="D88" s="30"/>
      <c r="E88" s="30"/>
      <c r="F88" s="30"/>
      <c r="G88" s="377"/>
      <c r="H88" s="1"/>
    </row>
    <row r="89" spans="1:8" hidden="1" x14ac:dyDescent="0.25">
      <c r="A89" s="11">
        <v>67</v>
      </c>
      <c r="B89" s="12" t="s">
        <v>87</v>
      </c>
      <c r="C89" s="1" t="s">
        <v>88</v>
      </c>
      <c r="D89" s="30"/>
      <c r="E89" s="30"/>
      <c r="F89" s="30"/>
      <c r="G89" s="377"/>
      <c r="H89" s="1"/>
    </row>
    <row r="90" spans="1:8" hidden="1" x14ac:dyDescent="0.25">
      <c r="A90" s="11">
        <v>68</v>
      </c>
      <c r="B90" s="12" t="s">
        <v>587</v>
      </c>
      <c r="C90" s="1" t="s">
        <v>586</v>
      </c>
      <c r="D90" s="30"/>
      <c r="E90" s="30"/>
      <c r="F90" s="30"/>
      <c r="G90" s="377"/>
      <c r="H90" s="1"/>
    </row>
    <row r="91" spans="1:8" hidden="1" x14ac:dyDescent="0.25">
      <c r="A91" s="11">
        <v>69</v>
      </c>
      <c r="B91" s="13" t="s">
        <v>172</v>
      </c>
      <c r="C91" s="2" t="s">
        <v>89</v>
      </c>
      <c r="D91" s="30"/>
      <c r="E91" s="30"/>
      <c r="F91" s="30"/>
      <c r="G91" s="377"/>
      <c r="H91" s="1"/>
    </row>
    <row r="92" spans="1:8" x14ac:dyDescent="0.25">
      <c r="A92" s="11">
        <v>70</v>
      </c>
      <c r="B92" s="13" t="s">
        <v>118</v>
      </c>
      <c r="C92" s="2" t="s">
        <v>90</v>
      </c>
      <c r="D92" s="30">
        <v>1156079</v>
      </c>
      <c r="E92" s="30"/>
      <c r="F92" s="30"/>
      <c r="G92" s="377"/>
      <c r="H92" s="373"/>
    </row>
    <row r="93" spans="1:8" x14ac:dyDescent="0.25">
      <c r="A93" s="17">
        <v>71</v>
      </c>
      <c r="B93" s="14" t="s">
        <v>173</v>
      </c>
      <c r="C93" s="3" t="s">
        <v>91</v>
      </c>
      <c r="D93" s="30">
        <f>+D92</f>
        <v>1156079</v>
      </c>
      <c r="E93" s="30"/>
      <c r="F93" s="30"/>
      <c r="G93" s="377"/>
      <c r="H93" s="1"/>
    </row>
    <row r="94" spans="1:8" hidden="1" x14ac:dyDescent="0.25">
      <c r="A94" s="11"/>
      <c r="B94" s="14"/>
      <c r="C94" s="1"/>
      <c r="D94" s="30"/>
      <c r="E94" s="1"/>
      <c r="F94" s="1"/>
      <c r="G94" s="377"/>
      <c r="H94" s="1"/>
    </row>
    <row r="95" spans="1:8" hidden="1" x14ac:dyDescent="0.25">
      <c r="A95" s="587" t="s">
        <v>191</v>
      </c>
      <c r="B95" s="587"/>
      <c r="C95" s="1"/>
      <c r="D95" s="30"/>
      <c r="E95" s="1"/>
      <c r="F95" s="1"/>
      <c r="G95" s="377"/>
      <c r="H95" s="1"/>
    </row>
    <row r="96" spans="1:8" hidden="1" x14ac:dyDescent="0.25">
      <c r="A96" s="11">
        <v>72</v>
      </c>
      <c r="B96" s="12" t="s">
        <v>137</v>
      </c>
      <c r="C96" s="1" t="s">
        <v>92</v>
      </c>
      <c r="D96" s="30"/>
      <c r="E96" s="30"/>
      <c r="F96" s="30"/>
      <c r="G96" s="377"/>
      <c r="H96" s="1"/>
    </row>
    <row r="97" spans="1:8" hidden="1" x14ac:dyDescent="0.25">
      <c r="A97" s="17">
        <v>73</v>
      </c>
      <c r="B97" s="14" t="s">
        <v>192</v>
      </c>
      <c r="C97" s="3" t="s">
        <v>93</v>
      </c>
      <c r="D97" s="30"/>
      <c r="E97" s="31"/>
      <c r="F97" s="31"/>
      <c r="G97" s="377"/>
      <c r="H97" s="1"/>
    </row>
    <row r="98" spans="1:8" hidden="1" x14ac:dyDescent="0.25">
      <c r="A98" s="11"/>
      <c r="B98" s="14"/>
      <c r="C98" s="1"/>
      <c r="D98" s="30"/>
      <c r="E98" s="1"/>
      <c r="F98" s="1"/>
      <c r="G98" s="377"/>
      <c r="H98" s="1"/>
    </row>
    <row r="99" spans="1:8" hidden="1" x14ac:dyDescent="0.25">
      <c r="A99" s="587" t="s">
        <v>193</v>
      </c>
      <c r="B99" s="587"/>
      <c r="C99" s="1"/>
      <c r="D99" s="30"/>
      <c r="E99" s="1"/>
      <c r="F99" s="1"/>
      <c r="G99" s="377"/>
      <c r="H99" s="1"/>
    </row>
    <row r="100" spans="1:8" hidden="1" x14ac:dyDescent="0.25">
      <c r="A100" s="17">
        <v>74</v>
      </c>
      <c r="B100" s="13" t="s">
        <v>138</v>
      </c>
      <c r="C100" s="2" t="s">
        <v>94</v>
      </c>
      <c r="D100" s="30"/>
      <c r="E100" s="30"/>
      <c r="F100" s="30"/>
      <c r="G100" s="377"/>
      <c r="H100" s="1"/>
    </row>
    <row r="101" spans="1:8" hidden="1" x14ac:dyDescent="0.25">
      <c r="A101" s="11">
        <v>75</v>
      </c>
      <c r="B101" s="12" t="s">
        <v>139</v>
      </c>
      <c r="C101" s="1" t="s">
        <v>95</v>
      </c>
      <c r="D101" s="30"/>
      <c r="E101" s="30"/>
      <c r="F101" s="30"/>
      <c r="G101" s="377"/>
      <c r="H101" s="1"/>
    </row>
    <row r="102" spans="1:8" hidden="1" x14ac:dyDescent="0.25">
      <c r="A102" s="11">
        <v>76</v>
      </c>
      <c r="B102" s="12" t="s">
        <v>140</v>
      </c>
      <c r="C102" s="1" t="s">
        <v>96</v>
      </c>
      <c r="D102" s="30"/>
      <c r="E102" s="30"/>
      <c r="F102" s="30"/>
      <c r="G102" s="377"/>
      <c r="H102" s="1"/>
    </row>
    <row r="103" spans="1:8" hidden="1" x14ac:dyDescent="0.25">
      <c r="A103" s="11">
        <v>77</v>
      </c>
      <c r="B103" s="12" t="s">
        <v>141</v>
      </c>
      <c r="C103" s="1" t="s">
        <v>97</v>
      </c>
      <c r="D103" s="30"/>
      <c r="E103" s="30"/>
      <c r="F103" s="30"/>
      <c r="G103" s="377"/>
      <c r="H103" s="1"/>
    </row>
    <row r="104" spans="1:8" hidden="1" x14ac:dyDescent="0.25">
      <c r="A104" s="11">
        <v>78</v>
      </c>
      <c r="B104" s="13" t="s">
        <v>167</v>
      </c>
      <c r="C104" s="2" t="s">
        <v>98</v>
      </c>
      <c r="D104" s="30"/>
      <c r="E104" s="30"/>
      <c r="F104" s="30"/>
      <c r="G104" s="377"/>
      <c r="H104" s="1"/>
    </row>
    <row r="105" spans="1:8" hidden="1" x14ac:dyDescent="0.25">
      <c r="A105" s="11">
        <v>79</v>
      </c>
      <c r="B105" s="13" t="s">
        <v>142</v>
      </c>
      <c r="C105" s="2" t="s">
        <v>99</v>
      </c>
      <c r="D105" s="30"/>
      <c r="E105" s="30"/>
      <c r="F105" s="30"/>
      <c r="G105" s="377"/>
      <c r="H105" s="1"/>
    </row>
    <row r="106" spans="1:8" hidden="1" x14ac:dyDescent="0.25">
      <c r="A106" s="17">
        <v>80</v>
      </c>
      <c r="B106" s="23" t="s">
        <v>194</v>
      </c>
      <c r="C106" s="3" t="s">
        <v>100</v>
      </c>
      <c r="D106" s="30"/>
      <c r="E106" s="30"/>
      <c r="F106" s="30"/>
      <c r="G106" s="377"/>
      <c r="H106" s="1"/>
    </row>
    <row r="107" spans="1:8" hidden="1" x14ac:dyDescent="0.25">
      <c r="B107" s="23"/>
      <c r="C107" s="1"/>
      <c r="D107" s="30"/>
      <c r="E107" s="1"/>
      <c r="F107" s="1"/>
      <c r="G107" s="377"/>
      <c r="H107" s="1"/>
    </row>
    <row r="108" spans="1:8" x14ac:dyDescent="0.25">
      <c r="A108" s="587" t="s">
        <v>196</v>
      </c>
      <c r="B108" s="587"/>
      <c r="C108" s="1"/>
      <c r="D108" s="30"/>
      <c r="E108" s="1"/>
      <c r="F108" s="1"/>
      <c r="G108" s="377"/>
      <c r="H108" s="1"/>
    </row>
    <row r="109" spans="1:8" hidden="1" x14ac:dyDescent="0.25">
      <c r="A109" s="11">
        <v>81</v>
      </c>
      <c r="B109" s="339" t="s">
        <v>526</v>
      </c>
      <c r="C109" s="12" t="s">
        <v>527</v>
      </c>
      <c r="D109" s="30"/>
      <c r="E109" s="1"/>
      <c r="F109" s="1"/>
      <c r="G109" s="377"/>
      <c r="H109" s="1"/>
    </row>
    <row r="110" spans="1:8" x14ac:dyDescent="0.25">
      <c r="A110" s="11">
        <v>82</v>
      </c>
      <c r="B110" s="12" t="s">
        <v>143</v>
      </c>
      <c r="C110" s="1" t="s">
        <v>101</v>
      </c>
      <c r="D110" s="30">
        <v>9130000</v>
      </c>
      <c r="E110" s="30">
        <v>220000</v>
      </c>
      <c r="F110" s="30">
        <v>220000</v>
      </c>
      <c r="G110" s="377">
        <f t="shared" si="5"/>
        <v>1</v>
      </c>
      <c r="H110" s="373" t="s">
        <v>645</v>
      </c>
    </row>
    <row r="111" spans="1:8" hidden="1" x14ac:dyDescent="0.25">
      <c r="A111" s="11">
        <v>83</v>
      </c>
      <c r="B111" s="12" t="s">
        <v>144</v>
      </c>
      <c r="C111" s="1" t="s">
        <v>102</v>
      </c>
      <c r="D111" s="30"/>
      <c r="E111" s="30"/>
      <c r="F111" s="30"/>
      <c r="G111" s="377"/>
      <c r="H111" s="1"/>
    </row>
    <row r="112" spans="1:8" x14ac:dyDescent="0.25">
      <c r="A112" s="11">
        <v>84</v>
      </c>
      <c r="B112" s="12" t="s">
        <v>145</v>
      </c>
      <c r="C112" s="1" t="s">
        <v>103</v>
      </c>
      <c r="D112" s="30">
        <v>5100000</v>
      </c>
      <c r="E112" s="30">
        <v>6697397</v>
      </c>
      <c r="F112" s="30">
        <v>4421616</v>
      </c>
      <c r="G112" s="377">
        <f t="shared" si="5"/>
        <v>0.66019917887501667</v>
      </c>
      <c r="H112" s="1" t="s">
        <v>571</v>
      </c>
    </row>
    <row r="113" spans="1:9" hidden="1" x14ac:dyDescent="0.25">
      <c r="A113" s="11">
        <v>85</v>
      </c>
      <c r="B113" s="12" t="s">
        <v>104</v>
      </c>
      <c r="C113" s="1" t="s">
        <v>105</v>
      </c>
      <c r="D113" s="30"/>
      <c r="E113" s="30"/>
      <c r="F113" s="30"/>
      <c r="G113" s="377"/>
      <c r="H113" s="374"/>
      <c r="I113" s="34"/>
    </row>
    <row r="114" spans="1:9" hidden="1" x14ac:dyDescent="0.25">
      <c r="A114" s="11">
        <v>86</v>
      </c>
      <c r="B114" s="12" t="s">
        <v>106</v>
      </c>
      <c r="C114" s="1" t="s">
        <v>107</v>
      </c>
      <c r="D114" s="30">
        <v>0</v>
      </c>
      <c r="E114" s="30"/>
      <c r="F114" s="30"/>
      <c r="G114" s="377"/>
      <c r="H114" s="1"/>
    </row>
    <row r="115" spans="1:9" hidden="1" x14ac:dyDescent="0.25">
      <c r="A115" s="11">
        <v>87</v>
      </c>
      <c r="B115" s="12" t="s">
        <v>654</v>
      </c>
      <c r="C115" s="12" t="s">
        <v>655</v>
      </c>
      <c r="D115" s="30"/>
      <c r="E115" s="30"/>
      <c r="F115" s="30"/>
      <c r="G115" s="377"/>
      <c r="H115" s="1"/>
    </row>
    <row r="116" spans="1:9" hidden="1" x14ac:dyDescent="0.25">
      <c r="A116" s="11">
        <v>88</v>
      </c>
      <c r="B116" s="12" t="s">
        <v>652</v>
      </c>
      <c r="C116" s="12" t="s">
        <v>653</v>
      </c>
      <c r="D116" s="30"/>
      <c r="E116" s="30"/>
      <c r="F116" s="30"/>
      <c r="G116" s="377"/>
      <c r="H116" s="1"/>
    </row>
    <row r="117" spans="1:9" x14ac:dyDescent="0.25">
      <c r="A117" s="11">
        <v>89</v>
      </c>
      <c r="B117" s="12" t="s">
        <v>146</v>
      </c>
      <c r="C117" s="1" t="s">
        <v>108</v>
      </c>
      <c r="D117" s="30">
        <v>1000</v>
      </c>
      <c r="E117" s="30">
        <v>616226</v>
      </c>
      <c r="F117" s="30">
        <v>20048</v>
      </c>
      <c r="G117" s="377">
        <f t="shared" si="5"/>
        <v>3.2533518546766935E-2</v>
      </c>
      <c r="H117" s="1" t="s">
        <v>646</v>
      </c>
    </row>
    <row r="118" spans="1:9" x14ac:dyDescent="0.25">
      <c r="A118" s="11">
        <v>90</v>
      </c>
      <c r="B118" s="14" t="s">
        <v>198</v>
      </c>
      <c r="C118" s="3" t="s">
        <v>109</v>
      </c>
      <c r="D118" s="31">
        <f>D110+D111+D112+D114+D117</f>
        <v>14231000</v>
      </c>
      <c r="E118" s="31">
        <f>E110+E111+E112+E114+E117</f>
        <v>7533623</v>
      </c>
      <c r="F118" s="31">
        <f>F110+F111+F112+F114+F117</f>
        <v>4661664</v>
      </c>
      <c r="G118" s="377">
        <f t="shared" si="5"/>
        <v>0.61878116279511197</v>
      </c>
      <c r="H118" s="1"/>
    </row>
    <row r="119" spans="1:9" hidden="1" x14ac:dyDescent="0.25">
      <c r="B119" s="14"/>
      <c r="C119" s="1"/>
      <c r="D119" s="30"/>
      <c r="E119" s="1"/>
      <c r="F119" s="1"/>
      <c r="G119" s="377"/>
      <c r="H119" s="1"/>
    </row>
    <row r="120" spans="1:9" hidden="1" x14ac:dyDescent="0.25">
      <c r="A120" s="587" t="s">
        <v>197</v>
      </c>
      <c r="B120" s="587"/>
      <c r="C120" s="1"/>
      <c r="D120" s="30"/>
      <c r="E120" s="1"/>
      <c r="F120" s="1"/>
      <c r="G120" s="377"/>
      <c r="H120" s="1"/>
    </row>
    <row r="121" spans="1:9" hidden="1" x14ac:dyDescent="0.25">
      <c r="A121" s="11">
        <v>91</v>
      </c>
      <c r="B121" s="13" t="s">
        <v>147</v>
      </c>
      <c r="C121" s="2" t="s">
        <v>110</v>
      </c>
      <c r="D121" s="30"/>
      <c r="E121" s="30"/>
      <c r="F121" s="30"/>
      <c r="G121" s="377"/>
      <c r="H121" s="1"/>
    </row>
    <row r="122" spans="1:9" hidden="1" x14ac:dyDescent="0.25">
      <c r="A122" s="11">
        <v>92</v>
      </c>
      <c r="B122" s="13" t="s">
        <v>635</v>
      </c>
      <c r="C122" s="13" t="s">
        <v>634</v>
      </c>
      <c r="D122" s="30"/>
      <c r="E122" s="30"/>
      <c r="F122" s="30"/>
      <c r="G122" s="377"/>
      <c r="H122" s="1"/>
    </row>
    <row r="123" spans="1:9" hidden="1" x14ac:dyDescent="0.25">
      <c r="A123" s="11">
        <v>93</v>
      </c>
      <c r="B123" s="13" t="s">
        <v>628</v>
      </c>
      <c r="C123" s="13" t="s">
        <v>627</v>
      </c>
      <c r="D123" s="30"/>
      <c r="E123" s="30"/>
      <c r="F123" s="30"/>
      <c r="G123" s="377"/>
      <c r="H123" s="1"/>
    </row>
    <row r="124" spans="1:9" hidden="1" x14ac:dyDescent="0.25">
      <c r="A124" s="11">
        <v>94</v>
      </c>
      <c r="B124" s="14" t="s">
        <v>168</v>
      </c>
      <c r="C124" s="3" t="s">
        <v>111</v>
      </c>
      <c r="D124" s="30"/>
      <c r="E124" s="30"/>
      <c r="F124" s="30"/>
      <c r="G124" s="377"/>
      <c r="H124" s="1"/>
    </row>
    <row r="125" spans="1:9" hidden="1" x14ac:dyDescent="0.25">
      <c r="A125" s="11"/>
      <c r="B125" s="14"/>
      <c r="C125" s="1"/>
      <c r="D125" s="30"/>
      <c r="E125" s="1"/>
      <c r="F125" s="1"/>
      <c r="G125" s="377"/>
      <c r="H125" s="1"/>
    </row>
    <row r="126" spans="1:9" hidden="1" x14ac:dyDescent="0.25">
      <c r="A126" s="456" t="s">
        <v>532</v>
      </c>
      <c r="B126" s="371"/>
      <c r="C126" s="14"/>
      <c r="D126" s="30"/>
      <c r="E126" s="1"/>
      <c r="F126" s="1"/>
      <c r="G126" s="377"/>
      <c r="H126" s="1"/>
    </row>
    <row r="127" spans="1:9" hidden="1" x14ac:dyDescent="0.25">
      <c r="A127" s="11">
        <v>95</v>
      </c>
      <c r="B127" s="15" t="s">
        <v>528</v>
      </c>
      <c r="C127" s="15" t="s">
        <v>529</v>
      </c>
      <c r="D127" s="30"/>
      <c r="E127" s="1"/>
      <c r="F127" s="1"/>
      <c r="G127" s="377"/>
      <c r="H127" s="1"/>
    </row>
    <row r="128" spans="1:9" hidden="1" x14ac:dyDescent="0.25">
      <c r="A128" s="11">
        <v>96</v>
      </c>
      <c r="B128" s="23" t="s">
        <v>530</v>
      </c>
      <c r="C128" s="14" t="s">
        <v>531</v>
      </c>
      <c r="D128" s="30"/>
      <c r="E128" s="1"/>
      <c r="F128" s="1"/>
      <c r="G128" s="377"/>
      <c r="H128" s="1"/>
    </row>
    <row r="129" spans="1:10" hidden="1" x14ac:dyDescent="0.25">
      <c r="A129" s="11"/>
      <c r="B129" s="14"/>
      <c r="C129" s="1"/>
      <c r="D129" s="30"/>
      <c r="E129" s="1"/>
      <c r="F129" s="1"/>
      <c r="G129" s="377"/>
      <c r="H129" s="1"/>
    </row>
    <row r="130" spans="1:10" ht="15.75" x14ac:dyDescent="0.25">
      <c r="A130" s="11">
        <v>97</v>
      </c>
      <c r="B130" s="16" t="s">
        <v>200</v>
      </c>
      <c r="C130" s="5" t="s">
        <v>112</v>
      </c>
      <c r="D130" s="33">
        <f>D93+D97+D106+D118+D124</f>
        <v>15387079</v>
      </c>
      <c r="E130" s="33">
        <f>E93+E97+E106+E118+E124</f>
        <v>7533623</v>
      </c>
      <c r="F130" s="33">
        <f>F93+F97+F106+F118+F124</f>
        <v>4661664</v>
      </c>
      <c r="G130" s="377">
        <f t="shared" ref="G130:G139" si="6">F130/E130</f>
        <v>0.61878116279511197</v>
      </c>
      <c r="H130" s="1"/>
    </row>
    <row r="131" spans="1:10" hidden="1" x14ac:dyDescent="0.25">
      <c r="A131" s="11">
        <v>98</v>
      </c>
      <c r="B131" s="12" t="s">
        <v>169</v>
      </c>
      <c r="C131" s="1" t="s">
        <v>113</v>
      </c>
      <c r="D131" s="30"/>
      <c r="E131" s="30"/>
      <c r="F131" s="30"/>
      <c r="G131" s="377"/>
      <c r="H131" s="1"/>
    </row>
    <row r="132" spans="1:10" x14ac:dyDescent="0.25">
      <c r="A132" s="11">
        <v>99</v>
      </c>
      <c r="B132" s="12" t="s">
        <v>170</v>
      </c>
      <c r="C132" s="1" t="s">
        <v>148</v>
      </c>
      <c r="D132" s="30">
        <v>7589998</v>
      </c>
      <c r="E132" s="30">
        <v>1075425</v>
      </c>
      <c r="F132" s="30">
        <v>1075425</v>
      </c>
      <c r="G132" s="377">
        <f t="shared" ref="G132" si="7">F132/E132</f>
        <v>1</v>
      </c>
      <c r="H132" s="1"/>
    </row>
    <row r="133" spans="1:10" hidden="1" x14ac:dyDescent="0.25">
      <c r="A133" s="11">
        <v>100</v>
      </c>
      <c r="B133" s="12" t="s">
        <v>533</v>
      </c>
      <c r="C133" s="12" t="s">
        <v>534</v>
      </c>
      <c r="D133" s="30"/>
      <c r="E133" s="30"/>
      <c r="F133" s="30"/>
      <c r="G133" s="377"/>
      <c r="H133" s="1"/>
    </row>
    <row r="134" spans="1:10" x14ac:dyDescent="0.25">
      <c r="A134" s="11">
        <v>101</v>
      </c>
      <c r="B134" s="12" t="s">
        <v>114</v>
      </c>
      <c r="C134" s="1" t="s">
        <v>115</v>
      </c>
      <c r="D134" s="30">
        <v>36385518</v>
      </c>
      <c r="E134" s="30">
        <v>62685509</v>
      </c>
      <c r="F134" s="30">
        <v>62685509</v>
      </c>
      <c r="G134" s="377">
        <f t="shared" si="6"/>
        <v>1</v>
      </c>
      <c r="H134" s="374"/>
    </row>
    <row r="135" spans="1:10" x14ac:dyDescent="0.25">
      <c r="A135" s="11">
        <v>102</v>
      </c>
      <c r="B135" s="13" t="s">
        <v>171</v>
      </c>
      <c r="C135" s="2" t="s">
        <v>116</v>
      </c>
      <c r="D135" s="30">
        <f>D131+D132+D134</f>
        <v>43975516</v>
      </c>
      <c r="E135" s="30">
        <f>E131+E132+E134</f>
        <v>63760934</v>
      </c>
      <c r="F135" s="30">
        <f>F131+F132+F134</f>
        <v>63760934</v>
      </c>
      <c r="G135" s="377">
        <f t="shared" si="6"/>
        <v>1</v>
      </c>
      <c r="H135" s="1"/>
    </row>
    <row r="136" spans="1:10" ht="15.75" x14ac:dyDescent="0.25">
      <c r="A136" s="11">
        <v>103</v>
      </c>
      <c r="B136" s="39" t="s">
        <v>199</v>
      </c>
      <c r="C136" s="5" t="s">
        <v>117</v>
      </c>
      <c r="D136" s="33">
        <f>D135</f>
        <v>43975516</v>
      </c>
      <c r="E136" s="33">
        <f t="shared" ref="E136" si="8">E135</f>
        <v>63760934</v>
      </c>
      <c r="F136" s="33">
        <f t="shared" ref="F136" si="9">F135</f>
        <v>63760934</v>
      </c>
      <c r="G136" s="377">
        <f t="shared" si="6"/>
        <v>1</v>
      </c>
      <c r="H136" s="1"/>
    </row>
    <row r="137" spans="1:10" x14ac:dyDescent="0.25">
      <c r="A137" s="11"/>
      <c r="B137" s="12"/>
      <c r="C137" s="1"/>
      <c r="D137" s="30"/>
      <c r="E137" s="30"/>
      <c r="F137" s="30"/>
      <c r="G137" s="377"/>
      <c r="H137" s="1"/>
    </row>
    <row r="138" spans="1:10" ht="15.75" x14ac:dyDescent="0.25">
      <c r="A138" s="11">
        <v>104</v>
      </c>
      <c r="B138" s="16" t="s">
        <v>149</v>
      </c>
      <c r="C138" s="7"/>
      <c r="D138" s="33">
        <f>D75+D82</f>
        <v>59362595</v>
      </c>
      <c r="E138" s="33">
        <f>E75+E82</f>
        <v>71294557</v>
      </c>
      <c r="F138" s="33">
        <f>F75+F82</f>
        <v>66543433</v>
      </c>
      <c r="G138" s="377">
        <f t="shared" si="6"/>
        <v>0.93335923245865737</v>
      </c>
      <c r="H138" s="374"/>
    </row>
    <row r="139" spans="1:10" ht="15.75" x14ac:dyDescent="0.25">
      <c r="A139" s="11">
        <v>105</v>
      </c>
      <c r="B139" s="16" t="s">
        <v>150</v>
      </c>
      <c r="C139" s="7"/>
      <c r="D139" s="33">
        <f>D130+D136</f>
        <v>59362595</v>
      </c>
      <c r="E139" s="33">
        <f>E130+E136</f>
        <v>71294557</v>
      </c>
      <c r="F139" s="33">
        <f>F130+F136</f>
        <v>68422598</v>
      </c>
      <c r="G139" s="377">
        <f t="shared" si="6"/>
        <v>0.95971699494535045</v>
      </c>
      <c r="H139" s="374"/>
      <c r="I139" s="34"/>
      <c r="J139" s="34"/>
    </row>
    <row r="140" spans="1:10" x14ac:dyDescent="0.25">
      <c r="A140" s="38"/>
      <c r="H140" s="34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</sheetData>
  <mergeCells count="12">
    <mergeCell ref="A3:B3"/>
    <mergeCell ref="A21:B21"/>
    <mergeCell ref="A47:B47"/>
    <mergeCell ref="A55:B55"/>
    <mergeCell ref="A99:B99"/>
    <mergeCell ref="A108:B108"/>
    <mergeCell ref="A120:B120"/>
    <mergeCell ref="A64:B64"/>
    <mergeCell ref="A69:B69"/>
    <mergeCell ref="A77:B77"/>
    <mergeCell ref="A84:B84"/>
    <mergeCell ref="A95:B95"/>
  </mergeCells>
  <pageMargins left="0.27559055118110237" right="0.27559055118110237" top="0.98425196850393704" bottom="0.27559055118110237" header="0.51181102362204722" footer="0.51181102362204722"/>
  <pageSetup paperSize="9" scale="55" fitToHeight="0" orientation="portrait" r:id="rId1"/>
  <headerFooter>
    <oddHeader>&amp;C&amp;"-,Félkövér"Polgármesteri Hivatal&amp;R&amp;"-,Félkövér"3. melléklet
1./2020. (I.27.) 
rendelet
 Adatok: ezer Ft-ban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workbookViewId="0">
      <selection activeCell="C8" sqref="C8:D112"/>
    </sheetView>
  </sheetViews>
  <sheetFormatPr defaultRowHeight="15" x14ac:dyDescent="0.25"/>
  <cols>
    <col min="1" max="1" width="47.42578125" customWidth="1"/>
    <col min="2" max="2" width="8.85546875" customWidth="1"/>
    <col min="3" max="4" width="7.5703125" bestFit="1" customWidth="1"/>
    <col min="5" max="5" width="8.140625" bestFit="1" customWidth="1"/>
    <col min="6" max="114" width="13" customWidth="1"/>
  </cols>
  <sheetData>
    <row r="1" spans="1:5" x14ac:dyDescent="0.25">
      <c r="A1" s="792" t="s">
        <v>1339</v>
      </c>
      <c r="B1" s="646"/>
      <c r="C1" s="646"/>
      <c r="D1" s="646"/>
      <c r="E1" s="646"/>
    </row>
    <row r="2" spans="1:5" x14ac:dyDescent="0.25">
      <c r="A2" s="511"/>
    </row>
    <row r="3" spans="1:5" ht="16.5" x14ac:dyDescent="0.35">
      <c r="A3" s="793" t="s">
        <v>890</v>
      </c>
      <c r="B3" s="791"/>
      <c r="C3" s="791"/>
      <c r="D3" s="791"/>
      <c r="E3" s="791"/>
    </row>
    <row r="4" spans="1:5" x14ac:dyDescent="0.25">
      <c r="C4" s="583" t="s">
        <v>1340</v>
      </c>
    </row>
    <row r="5" spans="1:5" x14ac:dyDescent="0.25">
      <c r="A5" s="542" t="s">
        <v>0</v>
      </c>
      <c r="B5" s="542" t="s">
        <v>717</v>
      </c>
      <c r="C5" s="542" t="s">
        <v>891</v>
      </c>
      <c r="D5" s="542" t="s">
        <v>892</v>
      </c>
      <c r="E5" s="543" t="s">
        <v>893</v>
      </c>
    </row>
    <row r="6" spans="1:5" x14ac:dyDescent="0.25">
      <c r="A6" s="544">
        <v>1</v>
      </c>
      <c r="B6" s="544">
        <v>2</v>
      </c>
      <c r="C6" s="544">
        <v>3</v>
      </c>
      <c r="D6" s="544">
        <v>4</v>
      </c>
      <c r="E6" s="544">
        <v>5</v>
      </c>
    </row>
    <row r="7" spans="1:5" x14ac:dyDescent="0.25">
      <c r="A7" s="538" t="s">
        <v>894</v>
      </c>
      <c r="B7" s="539" t="s">
        <v>895</v>
      </c>
      <c r="C7" s="539" t="s">
        <v>895</v>
      </c>
      <c r="D7" s="539" t="s">
        <v>895</v>
      </c>
      <c r="E7" s="539" t="s">
        <v>895</v>
      </c>
    </row>
    <row r="8" spans="1:5" x14ac:dyDescent="0.25">
      <c r="A8" s="538" t="s">
        <v>896</v>
      </c>
      <c r="B8" s="539" t="s">
        <v>331</v>
      </c>
      <c r="C8" s="581">
        <v>1558414</v>
      </c>
      <c r="D8" s="581">
        <v>1532942</v>
      </c>
      <c r="E8" s="541">
        <v>98</v>
      </c>
    </row>
    <row r="9" spans="1:5" hidden="1" x14ac:dyDescent="0.25">
      <c r="A9" s="538" t="s">
        <v>897</v>
      </c>
      <c r="B9" s="539" t="s">
        <v>898</v>
      </c>
      <c r="C9" s="581">
        <v>0</v>
      </c>
      <c r="D9" s="581">
        <v>0</v>
      </c>
      <c r="E9" s="541">
        <v>0</v>
      </c>
    </row>
    <row r="10" spans="1:5" hidden="1" x14ac:dyDescent="0.25">
      <c r="A10" s="538" t="s">
        <v>899</v>
      </c>
      <c r="B10" s="539" t="s">
        <v>900</v>
      </c>
      <c r="C10" s="581">
        <v>0</v>
      </c>
      <c r="D10" s="581">
        <v>0</v>
      </c>
      <c r="E10" s="541">
        <v>0</v>
      </c>
    </row>
    <row r="11" spans="1:5" hidden="1" x14ac:dyDescent="0.25">
      <c r="A11" s="538" t="s">
        <v>901</v>
      </c>
      <c r="B11" s="539" t="s">
        <v>902</v>
      </c>
      <c r="C11" s="581">
        <v>0</v>
      </c>
      <c r="D11" s="581">
        <v>0</v>
      </c>
      <c r="E11" s="541">
        <v>0</v>
      </c>
    </row>
    <row r="12" spans="1:5" ht="26.25" hidden="1" x14ac:dyDescent="0.25">
      <c r="A12" s="538" t="s">
        <v>903</v>
      </c>
      <c r="B12" s="539" t="s">
        <v>904</v>
      </c>
      <c r="C12" s="581">
        <v>0</v>
      </c>
      <c r="D12" s="581">
        <v>0</v>
      </c>
      <c r="E12" s="541">
        <v>0</v>
      </c>
    </row>
    <row r="13" spans="1:5" hidden="1" x14ac:dyDescent="0.25">
      <c r="A13" s="538" t="s">
        <v>905</v>
      </c>
      <c r="B13" s="539" t="s">
        <v>906</v>
      </c>
      <c r="C13" s="581">
        <v>0</v>
      </c>
      <c r="D13" s="581">
        <v>0</v>
      </c>
      <c r="E13" s="541">
        <v>0</v>
      </c>
    </row>
    <row r="14" spans="1:5" hidden="1" x14ac:dyDescent="0.25">
      <c r="A14" s="538" t="s">
        <v>907</v>
      </c>
      <c r="B14" s="539" t="s">
        <v>908</v>
      </c>
      <c r="C14" s="581">
        <v>0</v>
      </c>
      <c r="D14" s="581">
        <v>0</v>
      </c>
      <c r="E14" s="541">
        <v>0</v>
      </c>
    </row>
    <row r="15" spans="1:5" hidden="1" x14ac:dyDescent="0.25">
      <c r="A15" s="538" t="s">
        <v>909</v>
      </c>
      <c r="B15" s="539" t="s">
        <v>910</v>
      </c>
      <c r="C15" s="581">
        <v>0</v>
      </c>
      <c r="D15" s="581">
        <v>0</v>
      </c>
      <c r="E15" s="541">
        <v>0</v>
      </c>
    </row>
    <row r="16" spans="1:5" hidden="1" x14ac:dyDescent="0.25">
      <c r="A16" s="538" t="s">
        <v>901</v>
      </c>
      <c r="B16" s="539" t="s">
        <v>911</v>
      </c>
      <c r="C16" s="581">
        <v>0</v>
      </c>
      <c r="D16" s="581">
        <v>0</v>
      </c>
      <c r="E16" s="541">
        <v>0</v>
      </c>
    </row>
    <row r="17" spans="1:5" ht="26.25" hidden="1" x14ac:dyDescent="0.25">
      <c r="A17" s="538" t="s">
        <v>903</v>
      </c>
      <c r="B17" s="539" t="s">
        <v>912</v>
      </c>
      <c r="C17" s="581">
        <v>0</v>
      </c>
      <c r="D17" s="581">
        <v>0</v>
      </c>
      <c r="E17" s="541">
        <v>0</v>
      </c>
    </row>
    <row r="18" spans="1:5" hidden="1" x14ac:dyDescent="0.25">
      <c r="A18" s="538" t="s">
        <v>905</v>
      </c>
      <c r="B18" s="539" t="s">
        <v>913</v>
      </c>
      <c r="C18" s="581">
        <v>0</v>
      </c>
      <c r="D18" s="581">
        <v>0</v>
      </c>
      <c r="E18" s="541">
        <v>0</v>
      </c>
    </row>
    <row r="19" spans="1:5" hidden="1" x14ac:dyDescent="0.25">
      <c r="A19" s="538" t="s">
        <v>907</v>
      </c>
      <c r="B19" s="539" t="s">
        <v>914</v>
      </c>
      <c r="C19" s="581">
        <v>0</v>
      </c>
      <c r="D19" s="581">
        <v>0</v>
      </c>
      <c r="E19" s="541">
        <v>0</v>
      </c>
    </row>
    <row r="20" spans="1:5" hidden="1" x14ac:dyDescent="0.25">
      <c r="A20" s="538" t="s">
        <v>915</v>
      </c>
      <c r="B20" s="539" t="s">
        <v>916</v>
      </c>
      <c r="C20" s="581">
        <v>0</v>
      </c>
      <c r="D20" s="581">
        <v>0</v>
      </c>
      <c r="E20" s="541">
        <v>0</v>
      </c>
    </row>
    <row r="21" spans="1:5" hidden="1" x14ac:dyDescent="0.25">
      <c r="A21" s="538" t="s">
        <v>901</v>
      </c>
      <c r="B21" s="539" t="s">
        <v>917</v>
      </c>
      <c r="C21" s="581">
        <v>0</v>
      </c>
      <c r="D21" s="581">
        <v>0</v>
      </c>
      <c r="E21" s="541">
        <v>0</v>
      </c>
    </row>
    <row r="22" spans="1:5" ht="26.25" hidden="1" x14ac:dyDescent="0.25">
      <c r="A22" s="538" t="s">
        <v>903</v>
      </c>
      <c r="B22" s="539" t="s">
        <v>918</v>
      </c>
      <c r="C22" s="581">
        <v>0</v>
      </c>
      <c r="D22" s="581">
        <v>0</v>
      </c>
      <c r="E22" s="541">
        <v>0</v>
      </c>
    </row>
    <row r="23" spans="1:5" hidden="1" x14ac:dyDescent="0.25">
      <c r="A23" s="538" t="s">
        <v>905</v>
      </c>
      <c r="B23" s="539" t="s">
        <v>919</v>
      </c>
      <c r="C23" s="581">
        <v>0</v>
      </c>
      <c r="D23" s="581">
        <v>0</v>
      </c>
      <c r="E23" s="541">
        <v>0</v>
      </c>
    </row>
    <row r="24" spans="1:5" hidden="1" x14ac:dyDescent="0.25">
      <c r="A24" s="538" t="s">
        <v>907</v>
      </c>
      <c r="B24" s="539" t="s">
        <v>920</v>
      </c>
      <c r="C24" s="581">
        <v>0</v>
      </c>
      <c r="D24" s="581">
        <v>0</v>
      </c>
      <c r="E24" s="541">
        <v>0</v>
      </c>
    </row>
    <row r="25" spans="1:5" x14ac:dyDescent="0.25">
      <c r="A25" s="538" t="s">
        <v>921</v>
      </c>
      <c r="B25" s="539" t="s">
        <v>922</v>
      </c>
      <c r="C25" s="581">
        <v>1558414</v>
      </c>
      <c r="D25" s="581">
        <v>1532942</v>
      </c>
      <c r="E25" s="541">
        <v>98</v>
      </c>
    </row>
    <row r="26" spans="1:5" x14ac:dyDescent="0.25">
      <c r="A26" s="538" t="s">
        <v>923</v>
      </c>
      <c r="B26" s="539" t="s">
        <v>924</v>
      </c>
      <c r="C26" s="581">
        <v>1455117</v>
      </c>
      <c r="D26" s="581">
        <v>1456155</v>
      </c>
      <c r="E26" s="541">
        <v>100</v>
      </c>
    </row>
    <row r="27" spans="1:5" x14ac:dyDescent="0.25">
      <c r="A27" s="538" t="s">
        <v>901</v>
      </c>
      <c r="B27" s="539" t="s">
        <v>925</v>
      </c>
      <c r="C27" s="581">
        <v>1455117</v>
      </c>
      <c r="D27" s="581">
        <v>1456155</v>
      </c>
      <c r="E27" s="541">
        <v>100</v>
      </c>
    </row>
    <row r="28" spans="1:5" ht="26.25" hidden="1" x14ac:dyDescent="0.25">
      <c r="A28" s="538" t="s">
        <v>903</v>
      </c>
      <c r="B28" s="539" t="s">
        <v>926</v>
      </c>
      <c r="C28" s="581">
        <v>0</v>
      </c>
      <c r="D28" s="581">
        <v>0</v>
      </c>
      <c r="E28" s="541">
        <v>0</v>
      </c>
    </row>
    <row r="29" spans="1:5" hidden="1" x14ac:dyDescent="0.25">
      <c r="A29" s="538" t="s">
        <v>905</v>
      </c>
      <c r="B29" s="539" t="s">
        <v>927</v>
      </c>
      <c r="C29" s="581">
        <v>0</v>
      </c>
      <c r="D29" s="581">
        <v>0</v>
      </c>
      <c r="E29" s="541">
        <v>0</v>
      </c>
    </row>
    <row r="30" spans="1:5" hidden="1" x14ac:dyDescent="0.25">
      <c r="A30" s="538" t="s">
        <v>907</v>
      </c>
      <c r="B30" s="539" t="s">
        <v>928</v>
      </c>
      <c r="C30" s="581">
        <v>0</v>
      </c>
      <c r="D30" s="581">
        <v>0</v>
      </c>
      <c r="E30" s="541">
        <v>0</v>
      </c>
    </row>
    <row r="31" spans="1:5" x14ac:dyDescent="0.25">
      <c r="A31" s="538" t="s">
        <v>929</v>
      </c>
      <c r="B31" s="539" t="s">
        <v>930</v>
      </c>
      <c r="C31" s="581">
        <v>103297</v>
      </c>
      <c r="D31" s="581">
        <v>76787</v>
      </c>
      <c r="E31" s="541">
        <v>74</v>
      </c>
    </row>
    <row r="32" spans="1:5" hidden="1" x14ac:dyDescent="0.25">
      <c r="A32" s="538" t="s">
        <v>901</v>
      </c>
      <c r="B32" s="539" t="s">
        <v>931</v>
      </c>
      <c r="C32" s="581">
        <v>0</v>
      </c>
      <c r="D32" s="581">
        <v>0</v>
      </c>
      <c r="E32" s="541">
        <v>0</v>
      </c>
    </row>
    <row r="33" spans="1:5" ht="26.25" hidden="1" x14ac:dyDescent="0.25">
      <c r="A33" s="538" t="s">
        <v>903</v>
      </c>
      <c r="B33" s="539" t="s">
        <v>932</v>
      </c>
      <c r="C33" s="581">
        <v>0</v>
      </c>
      <c r="D33" s="581">
        <v>0</v>
      </c>
      <c r="E33" s="541">
        <v>0</v>
      </c>
    </row>
    <row r="34" spans="1:5" hidden="1" x14ac:dyDescent="0.25">
      <c r="A34" s="538" t="s">
        <v>905</v>
      </c>
      <c r="B34" s="539" t="s">
        <v>933</v>
      </c>
      <c r="C34" s="581">
        <v>0</v>
      </c>
      <c r="D34" s="581">
        <v>0</v>
      </c>
      <c r="E34" s="541">
        <v>0</v>
      </c>
    </row>
    <row r="35" spans="1:5" x14ac:dyDescent="0.25">
      <c r="A35" s="538" t="s">
        <v>907</v>
      </c>
      <c r="B35" s="539" t="s">
        <v>934</v>
      </c>
      <c r="C35" s="581">
        <v>103297</v>
      </c>
      <c r="D35" s="581">
        <v>76787</v>
      </c>
      <c r="E35" s="541">
        <v>74</v>
      </c>
    </row>
    <row r="36" spans="1:5" hidden="1" x14ac:dyDescent="0.25">
      <c r="A36" s="538" t="s">
        <v>935</v>
      </c>
      <c r="B36" s="539" t="s">
        <v>936</v>
      </c>
      <c r="C36" s="581">
        <v>0</v>
      </c>
      <c r="D36" s="581">
        <v>0</v>
      </c>
      <c r="E36" s="541">
        <v>0</v>
      </c>
    </row>
    <row r="37" spans="1:5" hidden="1" x14ac:dyDescent="0.25">
      <c r="A37" s="538" t="s">
        <v>901</v>
      </c>
      <c r="B37" s="539" t="s">
        <v>937</v>
      </c>
      <c r="C37" s="581">
        <v>0</v>
      </c>
      <c r="D37" s="581">
        <v>0</v>
      </c>
      <c r="E37" s="541">
        <v>0</v>
      </c>
    </row>
    <row r="38" spans="1:5" ht="26.25" hidden="1" x14ac:dyDescent="0.25">
      <c r="A38" s="538" t="s">
        <v>903</v>
      </c>
      <c r="B38" s="539" t="s">
        <v>938</v>
      </c>
      <c r="C38" s="581">
        <v>0</v>
      </c>
      <c r="D38" s="581">
        <v>0</v>
      </c>
      <c r="E38" s="541">
        <v>0</v>
      </c>
    </row>
    <row r="39" spans="1:5" hidden="1" x14ac:dyDescent="0.25">
      <c r="A39" s="538" t="s">
        <v>905</v>
      </c>
      <c r="B39" s="539" t="s">
        <v>939</v>
      </c>
      <c r="C39" s="581">
        <v>0</v>
      </c>
      <c r="D39" s="581">
        <v>0</v>
      </c>
      <c r="E39" s="541">
        <v>0</v>
      </c>
    </row>
    <row r="40" spans="1:5" hidden="1" x14ac:dyDescent="0.25">
      <c r="A40" s="538" t="s">
        <v>907</v>
      </c>
      <c r="B40" s="539" t="s">
        <v>940</v>
      </c>
      <c r="C40" s="581">
        <v>0</v>
      </c>
      <c r="D40" s="581">
        <v>0</v>
      </c>
      <c r="E40" s="541">
        <v>0</v>
      </c>
    </row>
    <row r="41" spans="1:5" hidden="1" x14ac:dyDescent="0.25">
      <c r="A41" s="538" t="s">
        <v>941</v>
      </c>
      <c r="B41" s="539" t="s">
        <v>942</v>
      </c>
      <c r="C41" s="581">
        <v>0</v>
      </c>
      <c r="D41" s="581">
        <v>0</v>
      </c>
      <c r="E41" s="541">
        <v>0</v>
      </c>
    </row>
    <row r="42" spans="1:5" hidden="1" x14ac:dyDescent="0.25">
      <c r="A42" s="538" t="s">
        <v>901</v>
      </c>
      <c r="B42" s="539" t="s">
        <v>943</v>
      </c>
      <c r="C42" s="581">
        <v>0</v>
      </c>
      <c r="D42" s="581">
        <v>0</v>
      </c>
      <c r="E42" s="541">
        <v>0</v>
      </c>
    </row>
    <row r="43" spans="1:5" ht="26.25" hidden="1" x14ac:dyDescent="0.25">
      <c r="A43" s="538" t="s">
        <v>903</v>
      </c>
      <c r="B43" s="539" t="s">
        <v>944</v>
      </c>
      <c r="C43" s="581">
        <v>0</v>
      </c>
      <c r="D43" s="581">
        <v>0</v>
      </c>
      <c r="E43" s="541">
        <v>0</v>
      </c>
    </row>
    <row r="44" spans="1:5" hidden="1" x14ac:dyDescent="0.25">
      <c r="A44" s="538" t="s">
        <v>905</v>
      </c>
      <c r="B44" s="539" t="s">
        <v>945</v>
      </c>
      <c r="C44" s="581">
        <v>0</v>
      </c>
      <c r="D44" s="581">
        <v>0</v>
      </c>
      <c r="E44" s="541">
        <v>0</v>
      </c>
    </row>
    <row r="45" spans="1:5" hidden="1" x14ac:dyDescent="0.25">
      <c r="A45" s="538" t="s">
        <v>907</v>
      </c>
      <c r="B45" s="539" t="s">
        <v>946</v>
      </c>
      <c r="C45" s="581">
        <v>0</v>
      </c>
      <c r="D45" s="581">
        <v>0</v>
      </c>
      <c r="E45" s="541">
        <v>0</v>
      </c>
    </row>
    <row r="46" spans="1:5" hidden="1" x14ac:dyDescent="0.25">
      <c r="A46" s="538" t="s">
        <v>947</v>
      </c>
      <c r="B46" s="539" t="s">
        <v>948</v>
      </c>
      <c r="C46" s="581">
        <v>0</v>
      </c>
      <c r="D46" s="581">
        <v>0</v>
      </c>
      <c r="E46" s="541">
        <v>0</v>
      </c>
    </row>
    <row r="47" spans="1:5" hidden="1" x14ac:dyDescent="0.25">
      <c r="A47" s="538" t="s">
        <v>901</v>
      </c>
      <c r="B47" s="539" t="s">
        <v>949</v>
      </c>
      <c r="C47" s="581">
        <v>0</v>
      </c>
      <c r="D47" s="581">
        <v>0</v>
      </c>
      <c r="E47" s="541">
        <v>0</v>
      </c>
    </row>
    <row r="48" spans="1:5" ht="26.25" hidden="1" x14ac:dyDescent="0.25">
      <c r="A48" s="538" t="s">
        <v>903</v>
      </c>
      <c r="B48" s="539" t="s">
        <v>950</v>
      </c>
      <c r="C48" s="581">
        <v>0</v>
      </c>
      <c r="D48" s="581">
        <v>0</v>
      </c>
      <c r="E48" s="541">
        <v>0</v>
      </c>
    </row>
    <row r="49" spans="1:5" hidden="1" x14ac:dyDescent="0.25">
      <c r="A49" s="538" t="s">
        <v>905</v>
      </c>
      <c r="B49" s="539" t="s">
        <v>951</v>
      </c>
      <c r="C49" s="581">
        <v>0</v>
      </c>
      <c r="D49" s="581">
        <v>0</v>
      </c>
      <c r="E49" s="541">
        <v>0</v>
      </c>
    </row>
    <row r="50" spans="1:5" hidden="1" x14ac:dyDescent="0.25">
      <c r="A50" s="538" t="s">
        <v>907</v>
      </c>
      <c r="B50" s="539" t="s">
        <v>952</v>
      </c>
      <c r="C50" s="581">
        <v>0</v>
      </c>
      <c r="D50" s="581">
        <v>0</v>
      </c>
      <c r="E50" s="541">
        <v>0</v>
      </c>
    </row>
    <row r="51" spans="1:5" hidden="1" x14ac:dyDescent="0.25">
      <c r="A51" s="538" t="s">
        <v>953</v>
      </c>
      <c r="B51" s="539" t="s">
        <v>954</v>
      </c>
      <c r="C51" s="581">
        <v>0</v>
      </c>
      <c r="D51" s="581">
        <v>0</v>
      </c>
      <c r="E51" s="541">
        <v>0</v>
      </c>
    </row>
    <row r="52" spans="1:5" hidden="1" x14ac:dyDescent="0.25">
      <c r="A52" s="538" t="s">
        <v>955</v>
      </c>
      <c r="B52" s="539" t="s">
        <v>956</v>
      </c>
      <c r="C52" s="581">
        <v>0</v>
      </c>
      <c r="D52" s="581">
        <v>0</v>
      </c>
      <c r="E52" s="541">
        <v>0</v>
      </c>
    </row>
    <row r="53" spans="1:5" hidden="1" x14ac:dyDescent="0.25">
      <c r="A53" s="538" t="s">
        <v>901</v>
      </c>
      <c r="B53" s="540" t="s">
        <v>957</v>
      </c>
      <c r="C53" s="581">
        <v>0</v>
      </c>
      <c r="D53" s="581">
        <v>0</v>
      </c>
      <c r="E53" s="541">
        <v>0</v>
      </c>
    </row>
    <row r="54" spans="1:5" ht="26.25" hidden="1" x14ac:dyDescent="0.25">
      <c r="A54" s="538" t="s">
        <v>903</v>
      </c>
      <c r="B54" s="540" t="s">
        <v>958</v>
      </c>
      <c r="C54" s="581">
        <v>0</v>
      </c>
      <c r="D54" s="581">
        <v>0</v>
      </c>
      <c r="E54" s="541">
        <v>0</v>
      </c>
    </row>
    <row r="55" spans="1:5" hidden="1" x14ac:dyDescent="0.25">
      <c r="A55" s="538" t="s">
        <v>905</v>
      </c>
      <c r="B55" s="540" t="s">
        <v>959</v>
      </c>
      <c r="C55" s="581">
        <v>0</v>
      </c>
      <c r="D55" s="581">
        <v>0</v>
      </c>
      <c r="E55" s="541">
        <v>0</v>
      </c>
    </row>
    <row r="56" spans="1:5" hidden="1" x14ac:dyDescent="0.25">
      <c r="A56" s="538" t="s">
        <v>907</v>
      </c>
      <c r="B56" s="540" t="s">
        <v>960</v>
      </c>
      <c r="C56" s="581">
        <v>0</v>
      </c>
      <c r="D56" s="581">
        <v>0</v>
      </c>
      <c r="E56" s="541">
        <v>0</v>
      </c>
    </row>
    <row r="57" spans="1:5" hidden="1" x14ac:dyDescent="0.25">
      <c r="A57" s="538" t="s">
        <v>961</v>
      </c>
      <c r="B57" s="539" t="s">
        <v>962</v>
      </c>
      <c r="C57" s="581">
        <v>0</v>
      </c>
      <c r="D57" s="581">
        <v>0</v>
      </c>
      <c r="E57" s="541">
        <v>0</v>
      </c>
    </row>
    <row r="58" spans="1:5" hidden="1" x14ac:dyDescent="0.25">
      <c r="A58" s="538" t="s">
        <v>901</v>
      </c>
      <c r="B58" s="540" t="s">
        <v>963</v>
      </c>
      <c r="C58" s="581">
        <v>0</v>
      </c>
      <c r="D58" s="581">
        <v>0</v>
      </c>
      <c r="E58" s="541">
        <v>0</v>
      </c>
    </row>
    <row r="59" spans="1:5" ht="26.25" hidden="1" x14ac:dyDescent="0.25">
      <c r="A59" s="538" t="s">
        <v>903</v>
      </c>
      <c r="B59" s="540" t="s">
        <v>964</v>
      </c>
      <c r="C59" s="581">
        <v>0</v>
      </c>
      <c r="D59" s="581">
        <v>0</v>
      </c>
      <c r="E59" s="541">
        <v>0</v>
      </c>
    </row>
    <row r="60" spans="1:5" hidden="1" x14ac:dyDescent="0.25">
      <c r="A60" s="538" t="s">
        <v>905</v>
      </c>
      <c r="B60" s="540" t="s">
        <v>965</v>
      </c>
      <c r="C60" s="581">
        <v>0</v>
      </c>
      <c r="D60" s="581">
        <v>0</v>
      </c>
      <c r="E60" s="541">
        <v>0</v>
      </c>
    </row>
    <row r="61" spans="1:5" hidden="1" x14ac:dyDescent="0.25">
      <c r="A61" s="538" t="s">
        <v>907</v>
      </c>
      <c r="B61" s="540" t="s">
        <v>966</v>
      </c>
      <c r="C61" s="581">
        <v>0</v>
      </c>
      <c r="D61" s="581">
        <v>0</v>
      </c>
      <c r="E61" s="541">
        <v>0</v>
      </c>
    </row>
    <row r="62" spans="1:5" hidden="1" x14ac:dyDescent="0.25">
      <c r="A62" s="538" t="s">
        <v>967</v>
      </c>
      <c r="B62" s="539" t="s">
        <v>968</v>
      </c>
      <c r="C62" s="581">
        <v>0</v>
      </c>
      <c r="D62" s="581">
        <v>0</v>
      </c>
      <c r="E62" s="541">
        <v>0</v>
      </c>
    </row>
    <row r="63" spans="1:5" hidden="1" x14ac:dyDescent="0.25">
      <c r="A63" s="538" t="s">
        <v>901</v>
      </c>
      <c r="B63" s="540" t="s">
        <v>969</v>
      </c>
      <c r="C63" s="581">
        <v>0</v>
      </c>
      <c r="D63" s="581">
        <v>0</v>
      </c>
      <c r="E63" s="541">
        <v>0</v>
      </c>
    </row>
    <row r="64" spans="1:5" ht="26.25" hidden="1" x14ac:dyDescent="0.25">
      <c r="A64" s="538" t="s">
        <v>903</v>
      </c>
      <c r="B64" s="540" t="s">
        <v>970</v>
      </c>
      <c r="C64" s="581">
        <v>0</v>
      </c>
      <c r="D64" s="581">
        <v>0</v>
      </c>
      <c r="E64" s="541">
        <v>0</v>
      </c>
    </row>
    <row r="65" spans="1:5" hidden="1" x14ac:dyDescent="0.25">
      <c r="A65" s="538" t="s">
        <v>905</v>
      </c>
      <c r="B65" s="540" t="s">
        <v>971</v>
      </c>
      <c r="C65" s="581">
        <v>0</v>
      </c>
      <c r="D65" s="581">
        <v>0</v>
      </c>
      <c r="E65" s="541">
        <v>0</v>
      </c>
    </row>
    <row r="66" spans="1:5" hidden="1" x14ac:dyDescent="0.25">
      <c r="A66" s="538" t="s">
        <v>907</v>
      </c>
      <c r="B66" s="540" t="s">
        <v>972</v>
      </c>
      <c r="C66" s="581">
        <v>0</v>
      </c>
      <c r="D66" s="581">
        <v>0</v>
      </c>
      <c r="E66" s="541">
        <v>0</v>
      </c>
    </row>
    <row r="67" spans="1:5" hidden="1" x14ac:dyDescent="0.25">
      <c r="A67" s="538" t="s">
        <v>973</v>
      </c>
      <c r="B67" s="539" t="s">
        <v>974</v>
      </c>
      <c r="C67" s="581">
        <v>0</v>
      </c>
      <c r="D67" s="581">
        <v>0</v>
      </c>
      <c r="E67" s="541">
        <v>0</v>
      </c>
    </row>
    <row r="68" spans="1:5" hidden="1" x14ac:dyDescent="0.25">
      <c r="A68" s="538" t="s">
        <v>975</v>
      </c>
      <c r="B68" s="539" t="s">
        <v>976</v>
      </c>
      <c r="C68" s="581">
        <v>0</v>
      </c>
      <c r="D68" s="581">
        <v>0</v>
      </c>
      <c r="E68" s="541">
        <v>0</v>
      </c>
    </row>
    <row r="69" spans="1:5" hidden="1" x14ac:dyDescent="0.25">
      <c r="A69" s="538" t="s">
        <v>901</v>
      </c>
      <c r="B69" s="539" t="s">
        <v>977</v>
      </c>
      <c r="C69" s="581">
        <v>0</v>
      </c>
      <c r="D69" s="581">
        <v>0</v>
      </c>
      <c r="E69" s="541">
        <v>0</v>
      </c>
    </row>
    <row r="70" spans="1:5" ht="26.25" hidden="1" x14ac:dyDescent="0.25">
      <c r="A70" s="538" t="s">
        <v>903</v>
      </c>
      <c r="B70" s="539" t="s">
        <v>978</v>
      </c>
      <c r="C70" s="581">
        <v>0</v>
      </c>
      <c r="D70" s="581">
        <v>0</v>
      </c>
      <c r="E70" s="541">
        <v>0</v>
      </c>
    </row>
    <row r="71" spans="1:5" hidden="1" x14ac:dyDescent="0.25">
      <c r="A71" s="538" t="s">
        <v>905</v>
      </c>
      <c r="B71" s="539" t="s">
        <v>979</v>
      </c>
      <c r="C71" s="581">
        <v>0</v>
      </c>
      <c r="D71" s="581">
        <v>0</v>
      </c>
      <c r="E71" s="541">
        <v>0</v>
      </c>
    </row>
    <row r="72" spans="1:5" hidden="1" x14ac:dyDescent="0.25">
      <c r="A72" s="538" t="s">
        <v>907</v>
      </c>
      <c r="B72" s="539" t="s">
        <v>980</v>
      </c>
      <c r="C72" s="581">
        <v>0</v>
      </c>
      <c r="D72" s="581">
        <v>0</v>
      </c>
      <c r="E72" s="541">
        <v>0</v>
      </c>
    </row>
    <row r="73" spans="1:5" ht="26.25" hidden="1" x14ac:dyDescent="0.25">
      <c r="A73" s="538" t="s">
        <v>981</v>
      </c>
      <c r="B73" s="539" t="s">
        <v>982</v>
      </c>
      <c r="C73" s="581">
        <v>0</v>
      </c>
      <c r="D73" s="581">
        <v>0</v>
      </c>
      <c r="E73" s="541">
        <v>0</v>
      </c>
    </row>
    <row r="74" spans="1:5" hidden="1" x14ac:dyDescent="0.25">
      <c r="A74" s="538" t="s">
        <v>901</v>
      </c>
      <c r="B74" s="539" t="s">
        <v>983</v>
      </c>
      <c r="C74" s="581">
        <v>0</v>
      </c>
      <c r="D74" s="581">
        <v>0</v>
      </c>
      <c r="E74" s="541">
        <v>0</v>
      </c>
    </row>
    <row r="75" spans="1:5" ht="26.25" hidden="1" x14ac:dyDescent="0.25">
      <c r="A75" s="538" t="s">
        <v>903</v>
      </c>
      <c r="B75" s="539" t="s">
        <v>984</v>
      </c>
      <c r="C75" s="581">
        <v>0</v>
      </c>
      <c r="D75" s="581">
        <v>0</v>
      </c>
      <c r="E75" s="541">
        <v>0</v>
      </c>
    </row>
    <row r="76" spans="1:5" hidden="1" x14ac:dyDescent="0.25">
      <c r="A76" s="538" t="s">
        <v>905</v>
      </c>
      <c r="B76" s="539" t="s">
        <v>985</v>
      </c>
      <c r="C76" s="581">
        <v>0</v>
      </c>
      <c r="D76" s="581">
        <v>0</v>
      </c>
      <c r="E76" s="541">
        <v>0</v>
      </c>
    </row>
    <row r="77" spans="1:5" hidden="1" x14ac:dyDescent="0.25">
      <c r="A77" s="538" t="s">
        <v>907</v>
      </c>
      <c r="B77" s="539" t="s">
        <v>986</v>
      </c>
      <c r="C77" s="581">
        <v>0</v>
      </c>
      <c r="D77" s="581">
        <v>0</v>
      </c>
      <c r="E77" s="541">
        <v>0</v>
      </c>
    </row>
    <row r="78" spans="1:5" hidden="1" x14ac:dyDescent="0.25">
      <c r="A78" s="538" t="s">
        <v>987</v>
      </c>
      <c r="B78" s="539" t="s">
        <v>332</v>
      </c>
      <c r="C78" s="581">
        <v>0</v>
      </c>
      <c r="D78" s="581">
        <v>0</v>
      </c>
      <c r="E78" s="541">
        <v>0</v>
      </c>
    </row>
    <row r="79" spans="1:5" hidden="1" x14ac:dyDescent="0.25">
      <c r="A79" s="538" t="s">
        <v>988</v>
      </c>
      <c r="B79" s="539" t="s">
        <v>989</v>
      </c>
      <c r="C79" s="581">
        <v>0</v>
      </c>
      <c r="D79" s="581">
        <v>0</v>
      </c>
      <c r="E79" s="541">
        <v>0</v>
      </c>
    </row>
    <row r="80" spans="1:5" hidden="1" x14ac:dyDescent="0.25">
      <c r="A80" s="538" t="s">
        <v>990</v>
      </c>
      <c r="B80" s="539" t="s">
        <v>991</v>
      </c>
      <c r="C80" s="581">
        <v>0</v>
      </c>
      <c r="D80" s="581">
        <v>0</v>
      </c>
      <c r="E80" s="541">
        <v>0</v>
      </c>
    </row>
    <row r="81" spans="1:5" x14ac:dyDescent="0.25">
      <c r="A81" s="538" t="s">
        <v>992</v>
      </c>
      <c r="B81" s="539" t="s">
        <v>993</v>
      </c>
      <c r="C81" s="581">
        <v>818291</v>
      </c>
      <c r="D81" s="581">
        <v>1320670</v>
      </c>
      <c r="E81" s="541">
        <v>161</v>
      </c>
    </row>
    <row r="82" spans="1:5" hidden="1" x14ac:dyDescent="0.25">
      <c r="A82" s="538" t="s">
        <v>994</v>
      </c>
      <c r="B82" s="539" t="s">
        <v>995</v>
      </c>
      <c r="C82" s="581">
        <v>0</v>
      </c>
      <c r="D82" s="581">
        <v>0</v>
      </c>
      <c r="E82" s="541">
        <v>0</v>
      </c>
    </row>
    <row r="83" spans="1:5" x14ac:dyDescent="0.25">
      <c r="A83" s="538" t="s">
        <v>996</v>
      </c>
      <c r="B83" s="539" t="s">
        <v>997</v>
      </c>
      <c r="C83" s="581">
        <v>449460</v>
      </c>
      <c r="D83" s="581">
        <v>292895</v>
      </c>
      <c r="E83" s="541">
        <v>65</v>
      </c>
    </row>
    <row r="84" spans="1:5" x14ac:dyDescent="0.25">
      <c r="A84" s="538" t="s">
        <v>998</v>
      </c>
      <c r="B84" s="539" t="s">
        <v>999</v>
      </c>
      <c r="C84" s="581">
        <v>368831</v>
      </c>
      <c r="D84" s="581">
        <v>1027775</v>
      </c>
      <c r="E84" s="541">
        <v>278</v>
      </c>
    </row>
    <row r="85" spans="1:5" hidden="1" x14ac:dyDescent="0.25">
      <c r="A85" s="538" t="s">
        <v>1000</v>
      </c>
      <c r="B85" s="539" t="s">
        <v>1001</v>
      </c>
      <c r="C85" s="581">
        <v>0</v>
      </c>
      <c r="D85" s="581">
        <v>0</v>
      </c>
      <c r="E85" s="541">
        <v>0</v>
      </c>
    </row>
    <row r="86" spans="1:5" x14ac:dyDescent="0.25">
      <c r="A86" s="538" t="s">
        <v>1002</v>
      </c>
      <c r="B86" s="539" t="s">
        <v>1003</v>
      </c>
      <c r="C86" s="581">
        <v>0</v>
      </c>
      <c r="D86" s="581">
        <v>106370</v>
      </c>
      <c r="E86" s="541">
        <v>0</v>
      </c>
    </row>
    <row r="87" spans="1:5" hidden="1" x14ac:dyDescent="0.25">
      <c r="A87" s="538" t="s">
        <v>1004</v>
      </c>
      <c r="B87" s="539" t="s">
        <v>1005</v>
      </c>
      <c r="C87" s="581">
        <v>0</v>
      </c>
      <c r="D87" s="581">
        <v>0</v>
      </c>
      <c r="E87" s="541">
        <v>0</v>
      </c>
    </row>
    <row r="88" spans="1:5" hidden="1" x14ac:dyDescent="0.25">
      <c r="A88" s="538" t="s">
        <v>1006</v>
      </c>
      <c r="B88" s="539" t="s">
        <v>1007</v>
      </c>
      <c r="C88" s="581">
        <v>0</v>
      </c>
      <c r="D88" s="581">
        <v>0</v>
      </c>
      <c r="E88" s="541">
        <v>0</v>
      </c>
    </row>
    <row r="89" spans="1:5" x14ac:dyDescent="0.25">
      <c r="A89" s="538" t="s">
        <v>1008</v>
      </c>
      <c r="B89" s="539" t="s">
        <v>1009</v>
      </c>
      <c r="C89" s="581">
        <v>0</v>
      </c>
      <c r="D89" s="581">
        <v>106370</v>
      </c>
      <c r="E89" s="541">
        <v>0</v>
      </c>
    </row>
    <row r="90" spans="1:5" x14ac:dyDescent="0.25">
      <c r="A90" s="538" t="s">
        <v>1010</v>
      </c>
      <c r="B90" s="539" t="s">
        <v>1011</v>
      </c>
      <c r="C90" s="581">
        <v>529072</v>
      </c>
      <c r="D90" s="581">
        <v>724063</v>
      </c>
      <c r="E90" s="541">
        <v>136</v>
      </c>
    </row>
    <row r="91" spans="1:5" x14ac:dyDescent="0.25">
      <c r="A91" s="538" t="s">
        <v>1012</v>
      </c>
      <c r="B91" s="539" t="s">
        <v>1013</v>
      </c>
      <c r="C91" s="581">
        <v>3490638</v>
      </c>
      <c r="D91" s="581">
        <v>0</v>
      </c>
      <c r="E91" s="541">
        <v>0</v>
      </c>
    </row>
    <row r="92" spans="1:5" x14ac:dyDescent="0.25">
      <c r="A92" s="538" t="s">
        <v>1014</v>
      </c>
      <c r="B92" s="539" t="s">
        <v>1015</v>
      </c>
      <c r="C92" s="581">
        <v>6396415</v>
      </c>
      <c r="D92" s="581">
        <v>3684045</v>
      </c>
      <c r="E92" s="541">
        <v>57</v>
      </c>
    </row>
    <row r="93" spans="1:5" x14ac:dyDescent="0.25">
      <c r="A93" s="538" t="s">
        <v>895</v>
      </c>
      <c r="B93" s="539" t="s">
        <v>895</v>
      </c>
      <c r="C93" s="582" t="s">
        <v>895</v>
      </c>
      <c r="D93" s="582" t="s">
        <v>895</v>
      </c>
      <c r="E93" s="539" t="s">
        <v>895</v>
      </c>
    </row>
    <row r="94" spans="1:5" x14ac:dyDescent="0.25">
      <c r="A94" s="538" t="s">
        <v>1016</v>
      </c>
      <c r="B94" s="539" t="s">
        <v>895</v>
      </c>
      <c r="C94" s="582" t="s">
        <v>895</v>
      </c>
      <c r="D94" s="582" t="s">
        <v>895</v>
      </c>
      <c r="E94" s="539" t="s">
        <v>895</v>
      </c>
    </row>
    <row r="95" spans="1:5" x14ac:dyDescent="0.25">
      <c r="A95" s="538" t="s">
        <v>1017</v>
      </c>
      <c r="B95" s="539" t="s">
        <v>1018</v>
      </c>
      <c r="C95" s="581">
        <v>2121889</v>
      </c>
      <c r="D95" s="581">
        <v>-998946</v>
      </c>
      <c r="E95" s="541">
        <v>-47</v>
      </c>
    </row>
    <row r="96" spans="1:5" hidden="1" x14ac:dyDescent="0.25">
      <c r="A96" s="538" t="s">
        <v>1019</v>
      </c>
      <c r="B96" s="539" t="s">
        <v>1020</v>
      </c>
      <c r="C96" s="581">
        <v>0</v>
      </c>
      <c r="D96" s="581">
        <v>0</v>
      </c>
      <c r="E96" s="541">
        <v>0</v>
      </c>
    </row>
    <row r="97" spans="1:5" hidden="1" x14ac:dyDescent="0.25">
      <c r="A97" s="538" t="s">
        <v>1021</v>
      </c>
      <c r="B97" s="539" t="s">
        <v>1022</v>
      </c>
      <c r="C97" s="581">
        <v>0</v>
      </c>
      <c r="D97" s="581">
        <v>0</v>
      </c>
      <c r="E97" s="541">
        <v>0</v>
      </c>
    </row>
    <row r="98" spans="1:5" x14ac:dyDescent="0.25">
      <c r="A98" s="538" t="s">
        <v>1023</v>
      </c>
      <c r="B98" s="539" t="s">
        <v>1024</v>
      </c>
      <c r="C98" s="581">
        <v>2219560</v>
      </c>
      <c r="D98" s="581">
        <v>2219560</v>
      </c>
      <c r="E98" s="541">
        <v>100</v>
      </c>
    </row>
    <row r="99" spans="1:5" x14ac:dyDescent="0.25">
      <c r="A99" s="538" t="s">
        <v>1025</v>
      </c>
      <c r="B99" s="539" t="s">
        <v>1026</v>
      </c>
      <c r="C99" s="581">
        <v>3451376</v>
      </c>
      <c r="D99" s="581">
        <v>-97671</v>
      </c>
      <c r="E99" s="541">
        <v>-2</v>
      </c>
    </row>
    <row r="100" spans="1:5" hidden="1" x14ac:dyDescent="0.25">
      <c r="A100" s="538" t="s">
        <v>1027</v>
      </c>
      <c r="B100" s="539" t="s">
        <v>1028</v>
      </c>
      <c r="C100" s="581">
        <v>0</v>
      </c>
      <c r="D100" s="581">
        <v>0</v>
      </c>
      <c r="E100" s="541">
        <v>0</v>
      </c>
    </row>
    <row r="101" spans="1:5" x14ac:dyDescent="0.25">
      <c r="A101" s="538" t="s">
        <v>1029</v>
      </c>
      <c r="B101" s="539" t="s">
        <v>1030</v>
      </c>
      <c r="C101" s="581">
        <v>-3549047</v>
      </c>
      <c r="D101" s="581">
        <v>-3120835</v>
      </c>
      <c r="E101" s="541">
        <v>87</v>
      </c>
    </row>
    <row r="102" spans="1:5" hidden="1" x14ac:dyDescent="0.25">
      <c r="A102" s="538" t="s">
        <v>1031</v>
      </c>
      <c r="B102" s="539" t="s">
        <v>1032</v>
      </c>
      <c r="C102" s="581">
        <v>0</v>
      </c>
      <c r="D102" s="581">
        <v>0</v>
      </c>
      <c r="E102" s="541">
        <v>0</v>
      </c>
    </row>
    <row r="103" spans="1:5" hidden="1" x14ac:dyDescent="0.25">
      <c r="A103" s="538" t="s">
        <v>1033</v>
      </c>
      <c r="B103" s="539" t="s">
        <v>1034</v>
      </c>
      <c r="C103" s="581">
        <v>0</v>
      </c>
      <c r="D103" s="581">
        <v>0</v>
      </c>
      <c r="E103" s="541">
        <v>0</v>
      </c>
    </row>
    <row r="104" spans="1:5" hidden="1" x14ac:dyDescent="0.25">
      <c r="A104" s="538" t="s">
        <v>1035</v>
      </c>
      <c r="B104" s="539" t="s">
        <v>1036</v>
      </c>
      <c r="C104" s="581">
        <v>0</v>
      </c>
      <c r="D104" s="581">
        <v>0</v>
      </c>
      <c r="E104" s="541">
        <v>0</v>
      </c>
    </row>
    <row r="105" spans="1:5" hidden="1" x14ac:dyDescent="0.25">
      <c r="A105" s="538" t="s">
        <v>1037</v>
      </c>
      <c r="B105" s="539" t="s">
        <v>1038</v>
      </c>
      <c r="C105" s="581">
        <v>0</v>
      </c>
      <c r="D105" s="581">
        <v>0</v>
      </c>
      <c r="E105" s="541">
        <v>0</v>
      </c>
    </row>
    <row r="106" spans="1:5" ht="26.25" hidden="1" x14ac:dyDescent="0.25">
      <c r="A106" s="538" t="s">
        <v>1039</v>
      </c>
      <c r="B106" s="539" t="s">
        <v>848</v>
      </c>
      <c r="C106" s="581">
        <v>0</v>
      </c>
      <c r="D106" s="581">
        <v>0</v>
      </c>
      <c r="E106" s="541">
        <v>0</v>
      </c>
    </row>
    <row r="107" spans="1:5" x14ac:dyDescent="0.25">
      <c r="A107" s="538" t="s">
        <v>1040</v>
      </c>
      <c r="B107" s="539" t="s">
        <v>1041</v>
      </c>
      <c r="C107" s="581">
        <v>4274526</v>
      </c>
      <c r="D107" s="581">
        <v>4682991</v>
      </c>
      <c r="E107" s="541">
        <v>109</v>
      </c>
    </row>
    <row r="108" spans="1:5" x14ac:dyDescent="0.25">
      <c r="A108" s="538" t="s">
        <v>1042</v>
      </c>
      <c r="B108" s="539" t="s">
        <v>1043</v>
      </c>
      <c r="C108" s="581">
        <v>6396415</v>
      </c>
      <c r="D108" s="581">
        <v>3684045</v>
      </c>
      <c r="E108" s="541">
        <v>57</v>
      </c>
    </row>
    <row r="109" spans="1:5" x14ac:dyDescent="0.25">
      <c r="A109" s="538" t="s">
        <v>895</v>
      </c>
      <c r="B109" s="539" t="s">
        <v>895</v>
      </c>
      <c r="C109" s="582" t="s">
        <v>895</v>
      </c>
      <c r="D109" s="582" t="s">
        <v>895</v>
      </c>
      <c r="E109" s="539" t="s">
        <v>895</v>
      </c>
    </row>
    <row r="110" spans="1:5" x14ac:dyDescent="0.25">
      <c r="A110" s="538" t="s">
        <v>1044</v>
      </c>
      <c r="B110" s="539" t="s">
        <v>1045</v>
      </c>
      <c r="C110" s="582" t="s">
        <v>895</v>
      </c>
      <c r="D110" s="582" t="s">
        <v>895</v>
      </c>
      <c r="E110" s="539" t="s">
        <v>895</v>
      </c>
    </row>
    <row r="111" spans="1:5" x14ac:dyDescent="0.25">
      <c r="A111" s="538" t="s">
        <v>1046</v>
      </c>
      <c r="B111" s="539" t="s">
        <v>1047</v>
      </c>
      <c r="C111" s="581">
        <v>1098224</v>
      </c>
      <c r="D111" s="581">
        <v>7284719</v>
      </c>
      <c r="E111" s="541">
        <v>663</v>
      </c>
    </row>
    <row r="112" spans="1:5" ht="26.25" x14ac:dyDescent="0.25">
      <c r="A112" s="538" t="s">
        <v>1048</v>
      </c>
      <c r="B112" s="539" t="s">
        <v>1049</v>
      </c>
      <c r="C112" s="581">
        <v>198224</v>
      </c>
      <c r="D112" s="581">
        <v>194657</v>
      </c>
      <c r="E112" s="541">
        <v>98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workbookViewId="0">
      <selection activeCell="D81" sqref="D81"/>
    </sheetView>
  </sheetViews>
  <sheetFormatPr defaultRowHeight="15" x14ac:dyDescent="0.25"/>
  <cols>
    <col min="1" max="1" width="40.5703125" customWidth="1"/>
    <col min="2" max="2" width="8.5703125" customWidth="1"/>
    <col min="3" max="5" width="10.7109375" customWidth="1"/>
    <col min="6" max="114" width="13" customWidth="1"/>
  </cols>
  <sheetData>
    <row r="1" spans="1:5" x14ac:dyDescent="0.25">
      <c r="A1" s="792" t="s">
        <v>1341</v>
      </c>
      <c r="B1" s="646"/>
      <c r="C1" s="646"/>
      <c r="D1" s="646"/>
      <c r="E1" s="646"/>
    </row>
    <row r="3" spans="1:5" ht="16.5" x14ac:dyDescent="0.35">
      <c r="A3" s="793" t="s">
        <v>890</v>
      </c>
      <c r="B3" s="791"/>
      <c r="C3" s="791"/>
      <c r="D3" s="791"/>
      <c r="E3" s="791"/>
    </row>
    <row r="4" spans="1:5" x14ac:dyDescent="0.25">
      <c r="C4" s="794" t="s">
        <v>1340</v>
      </c>
      <c r="D4" s="794"/>
    </row>
    <row r="5" spans="1:5" x14ac:dyDescent="0.25">
      <c r="A5" s="542" t="s">
        <v>0</v>
      </c>
      <c r="B5" s="542" t="s">
        <v>717</v>
      </c>
      <c r="C5" s="542" t="s">
        <v>891</v>
      </c>
      <c r="D5" s="542" t="s">
        <v>892</v>
      </c>
      <c r="E5" s="543" t="s">
        <v>893</v>
      </c>
    </row>
    <row r="6" spans="1:5" x14ac:dyDescent="0.25">
      <c r="A6" s="544">
        <v>1</v>
      </c>
      <c r="B6" s="544">
        <v>2</v>
      </c>
      <c r="C6" s="544">
        <v>3</v>
      </c>
      <c r="D6" s="544">
        <v>4</v>
      </c>
      <c r="E6" s="544">
        <v>5</v>
      </c>
    </row>
    <row r="7" spans="1:5" x14ac:dyDescent="0.25">
      <c r="A7" s="538" t="s">
        <v>894</v>
      </c>
      <c r="B7" s="539" t="s">
        <v>895</v>
      </c>
      <c r="C7" s="539" t="s">
        <v>895</v>
      </c>
      <c r="D7" s="539" t="s">
        <v>895</v>
      </c>
      <c r="E7" s="539" t="s">
        <v>895</v>
      </c>
    </row>
    <row r="8" spans="1:5" ht="26.25" x14ac:dyDescent="0.25">
      <c r="A8" s="538" t="s">
        <v>896</v>
      </c>
      <c r="B8" s="539" t="s">
        <v>331</v>
      </c>
      <c r="C8" s="581">
        <v>1906491</v>
      </c>
      <c r="D8" s="581">
        <v>1657533</v>
      </c>
      <c r="E8" s="541">
        <v>86</v>
      </c>
    </row>
    <row r="9" spans="1:5" hidden="1" x14ac:dyDescent="0.25">
      <c r="A9" s="538" t="s">
        <v>897</v>
      </c>
      <c r="B9" s="539" t="s">
        <v>898</v>
      </c>
      <c r="C9" s="581">
        <v>0</v>
      </c>
      <c r="D9" s="581">
        <v>0</v>
      </c>
      <c r="E9" s="541">
        <v>0</v>
      </c>
    </row>
    <row r="10" spans="1:5" hidden="1" x14ac:dyDescent="0.25">
      <c r="A10" s="538" t="s">
        <v>899</v>
      </c>
      <c r="B10" s="539" t="s">
        <v>900</v>
      </c>
      <c r="C10" s="581">
        <v>0</v>
      </c>
      <c r="D10" s="581">
        <v>0</v>
      </c>
      <c r="E10" s="541">
        <v>0</v>
      </c>
    </row>
    <row r="11" spans="1:5" hidden="1" x14ac:dyDescent="0.25">
      <c r="A11" s="538" t="s">
        <v>901</v>
      </c>
      <c r="B11" s="539" t="s">
        <v>902</v>
      </c>
      <c r="C11" s="581">
        <v>0</v>
      </c>
      <c r="D11" s="581">
        <v>0</v>
      </c>
      <c r="E11" s="541">
        <v>0</v>
      </c>
    </row>
    <row r="12" spans="1:5" ht="26.25" hidden="1" x14ac:dyDescent="0.25">
      <c r="A12" s="538" t="s">
        <v>903</v>
      </c>
      <c r="B12" s="539" t="s">
        <v>904</v>
      </c>
      <c r="C12" s="581">
        <v>0</v>
      </c>
      <c r="D12" s="581">
        <v>0</v>
      </c>
      <c r="E12" s="541">
        <v>0</v>
      </c>
    </row>
    <row r="13" spans="1:5" hidden="1" x14ac:dyDescent="0.25">
      <c r="A13" s="538" t="s">
        <v>905</v>
      </c>
      <c r="B13" s="539" t="s">
        <v>906</v>
      </c>
      <c r="C13" s="581">
        <v>0</v>
      </c>
      <c r="D13" s="581">
        <v>0</v>
      </c>
      <c r="E13" s="541">
        <v>0</v>
      </c>
    </row>
    <row r="14" spans="1:5" hidden="1" x14ac:dyDescent="0.25">
      <c r="A14" s="538" t="s">
        <v>907</v>
      </c>
      <c r="B14" s="539" t="s">
        <v>908</v>
      </c>
      <c r="C14" s="581">
        <v>0</v>
      </c>
      <c r="D14" s="581">
        <v>0</v>
      </c>
      <c r="E14" s="541">
        <v>0</v>
      </c>
    </row>
    <row r="15" spans="1:5" hidden="1" x14ac:dyDescent="0.25">
      <c r="A15" s="538" t="s">
        <v>909</v>
      </c>
      <c r="B15" s="539" t="s">
        <v>910</v>
      </c>
      <c r="C15" s="581">
        <v>0</v>
      </c>
      <c r="D15" s="581">
        <v>0</v>
      </c>
      <c r="E15" s="541">
        <v>0</v>
      </c>
    </row>
    <row r="16" spans="1:5" hidden="1" x14ac:dyDescent="0.25">
      <c r="A16" s="538" t="s">
        <v>901</v>
      </c>
      <c r="B16" s="539" t="s">
        <v>911</v>
      </c>
      <c r="C16" s="581">
        <v>0</v>
      </c>
      <c r="D16" s="581">
        <v>0</v>
      </c>
      <c r="E16" s="541">
        <v>0</v>
      </c>
    </row>
    <row r="17" spans="1:5" ht="26.25" hidden="1" x14ac:dyDescent="0.25">
      <c r="A17" s="538" t="s">
        <v>903</v>
      </c>
      <c r="B17" s="539" t="s">
        <v>912</v>
      </c>
      <c r="C17" s="581">
        <v>0</v>
      </c>
      <c r="D17" s="581">
        <v>0</v>
      </c>
      <c r="E17" s="541">
        <v>0</v>
      </c>
    </row>
    <row r="18" spans="1:5" hidden="1" x14ac:dyDescent="0.25">
      <c r="A18" s="538" t="s">
        <v>905</v>
      </c>
      <c r="B18" s="539" t="s">
        <v>913</v>
      </c>
      <c r="C18" s="581">
        <v>0</v>
      </c>
      <c r="D18" s="581">
        <v>0</v>
      </c>
      <c r="E18" s="541">
        <v>0</v>
      </c>
    </row>
    <row r="19" spans="1:5" hidden="1" x14ac:dyDescent="0.25">
      <c r="A19" s="538" t="s">
        <v>907</v>
      </c>
      <c r="B19" s="539" t="s">
        <v>914</v>
      </c>
      <c r="C19" s="581">
        <v>0</v>
      </c>
      <c r="D19" s="581">
        <v>0</v>
      </c>
      <c r="E19" s="541">
        <v>0</v>
      </c>
    </row>
    <row r="20" spans="1:5" hidden="1" x14ac:dyDescent="0.25">
      <c r="A20" s="538" t="s">
        <v>915</v>
      </c>
      <c r="B20" s="539" t="s">
        <v>916</v>
      </c>
      <c r="C20" s="581">
        <v>0</v>
      </c>
      <c r="D20" s="581">
        <v>0</v>
      </c>
      <c r="E20" s="541">
        <v>0</v>
      </c>
    </row>
    <row r="21" spans="1:5" hidden="1" x14ac:dyDescent="0.25">
      <c r="A21" s="538" t="s">
        <v>901</v>
      </c>
      <c r="B21" s="539" t="s">
        <v>917</v>
      </c>
      <c r="C21" s="581">
        <v>0</v>
      </c>
      <c r="D21" s="581">
        <v>0</v>
      </c>
      <c r="E21" s="541">
        <v>0</v>
      </c>
    </row>
    <row r="22" spans="1:5" ht="26.25" hidden="1" x14ac:dyDescent="0.25">
      <c r="A22" s="538" t="s">
        <v>903</v>
      </c>
      <c r="B22" s="539" t="s">
        <v>918</v>
      </c>
      <c r="C22" s="581">
        <v>0</v>
      </c>
      <c r="D22" s="581">
        <v>0</v>
      </c>
      <c r="E22" s="541">
        <v>0</v>
      </c>
    </row>
    <row r="23" spans="1:5" hidden="1" x14ac:dyDescent="0.25">
      <c r="A23" s="538" t="s">
        <v>905</v>
      </c>
      <c r="B23" s="539" t="s">
        <v>919</v>
      </c>
      <c r="C23" s="581">
        <v>0</v>
      </c>
      <c r="D23" s="581">
        <v>0</v>
      </c>
      <c r="E23" s="541">
        <v>0</v>
      </c>
    </row>
    <row r="24" spans="1:5" hidden="1" x14ac:dyDescent="0.25">
      <c r="A24" s="538" t="s">
        <v>907</v>
      </c>
      <c r="B24" s="539" t="s">
        <v>920</v>
      </c>
      <c r="C24" s="581">
        <v>0</v>
      </c>
      <c r="D24" s="581">
        <v>0</v>
      </c>
      <c r="E24" s="541">
        <v>0</v>
      </c>
    </row>
    <row r="25" spans="1:5" x14ac:dyDescent="0.25">
      <c r="A25" s="538" t="s">
        <v>921</v>
      </c>
      <c r="B25" s="539" t="s">
        <v>922</v>
      </c>
      <c r="C25" s="581">
        <v>1906491</v>
      </c>
      <c r="D25" s="581">
        <v>1657533</v>
      </c>
      <c r="E25" s="541">
        <v>86</v>
      </c>
    </row>
    <row r="26" spans="1:5" x14ac:dyDescent="0.25">
      <c r="A26" s="538" t="s">
        <v>923</v>
      </c>
      <c r="B26" s="539" t="s">
        <v>924</v>
      </c>
      <c r="C26" s="581">
        <v>701968</v>
      </c>
      <c r="D26" s="581">
        <v>687068</v>
      </c>
      <c r="E26" s="541">
        <v>97</v>
      </c>
    </row>
    <row r="27" spans="1:5" hidden="1" x14ac:dyDescent="0.25">
      <c r="A27" s="538" t="s">
        <v>901</v>
      </c>
      <c r="B27" s="539" t="s">
        <v>925</v>
      </c>
      <c r="C27" s="581">
        <v>0</v>
      </c>
      <c r="D27" s="581">
        <v>0</v>
      </c>
      <c r="E27" s="541">
        <v>0</v>
      </c>
    </row>
    <row r="28" spans="1:5" ht="26.25" hidden="1" x14ac:dyDescent="0.25">
      <c r="A28" s="538" t="s">
        <v>903</v>
      </c>
      <c r="B28" s="539" t="s">
        <v>926</v>
      </c>
      <c r="C28" s="581">
        <v>0</v>
      </c>
      <c r="D28" s="581">
        <v>0</v>
      </c>
      <c r="E28" s="541">
        <v>0</v>
      </c>
    </row>
    <row r="29" spans="1:5" x14ac:dyDescent="0.25">
      <c r="A29" s="538" t="s">
        <v>905</v>
      </c>
      <c r="B29" s="539" t="s">
        <v>927</v>
      </c>
      <c r="C29" s="581">
        <v>216203</v>
      </c>
      <c r="D29" s="581">
        <v>211603</v>
      </c>
      <c r="E29" s="541">
        <v>97</v>
      </c>
    </row>
    <row r="30" spans="1:5" x14ac:dyDescent="0.25">
      <c r="A30" s="538" t="s">
        <v>907</v>
      </c>
      <c r="B30" s="539" t="s">
        <v>928</v>
      </c>
      <c r="C30" s="581">
        <v>485765</v>
      </c>
      <c r="D30" s="581">
        <v>475465</v>
      </c>
      <c r="E30" s="541">
        <v>97</v>
      </c>
    </row>
    <row r="31" spans="1:5" x14ac:dyDescent="0.25">
      <c r="A31" s="538" t="s">
        <v>929</v>
      </c>
      <c r="B31" s="539" t="s">
        <v>930</v>
      </c>
      <c r="C31" s="581">
        <v>1204523</v>
      </c>
      <c r="D31" s="581">
        <v>970465</v>
      </c>
      <c r="E31" s="541">
        <v>80</v>
      </c>
    </row>
    <row r="32" spans="1:5" hidden="1" x14ac:dyDescent="0.25">
      <c r="A32" s="538" t="s">
        <v>901</v>
      </c>
      <c r="B32" s="539" t="s">
        <v>931</v>
      </c>
      <c r="C32" s="581">
        <v>0</v>
      </c>
      <c r="D32" s="581">
        <v>0</v>
      </c>
      <c r="E32" s="541">
        <v>0</v>
      </c>
    </row>
    <row r="33" spans="1:5" ht="26.25" hidden="1" x14ac:dyDescent="0.25">
      <c r="A33" s="538" t="s">
        <v>903</v>
      </c>
      <c r="B33" s="539" t="s">
        <v>932</v>
      </c>
      <c r="C33" s="581">
        <v>0</v>
      </c>
      <c r="D33" s="581">
        <v>0</v>
      </c>
      <c r="E33" s="541">
        <v>0</v>
      </c>
    </row>
    <row r="34" spans="1:5" hidden="1" x14ac:dyDescent="0.25">
      <c r="A34" s="538" t="s">
        <v>905</v>
      </c>
      <c r="B34" s="539" t="s">
        <v>933</v>
      </c>
      <c r="C34" s="581">
        <v>0</v>
      </c>
      <c r="D34" s="581">
        <v>0</v>
      </c>
      <c r="E34" s="541">
        <v>0</v>
      </c>
    </row>
    <row r="35" spans="1:5" x14ac:dyDescent="0.25">
      <c r="A35" s="538" t="s">
        <v>907</v>
      </c>
      <c r="B35" s="539" t="s">
        <v>934</v>
      </c>
      <c r="C35" s="581">
        <v>1204523</v>
      </c>
      <c r="D35" s="581">
        <v>970465</v>
      </c>
      <c r="E35" s="541">
        <v>80</v>
      </c>
    </row>
    <row r="36" spans="1:5" hidden="1" x14ac:dyDescent="0.25">
      <c r="A36" s="538" t="s">
        <v>935</v>
      </c>
      <c r="B36" s="539" t="s">
        <v>936</v>
      </c>
      <c r="C36" s="581">
        <v>0</v>
      </c>
      <c r="D36" s="581">
        <v>0</v>
      </c>
      <c r="E36" s="541">
        <v>0</v>
      </c>
    </row>
    <row r="37" spans="1:5" hidden="1" x14ac:dyDescent="0.25">
      <c r="A37" s="538" t="s">
        <v>901</v>
      </c>
      <c r="B37" s="539" t="s">
        <v>937</v>
      </c>
      <c r="C37" s="581">
        <v>0</v>
      </c>
      <c r="D37" s="581">
        <v>0</v>
      </c>
      <c r="E37" s="541">
        <v>0</v>
      </c>
    </row>
    <row r="38" spans="1:5" ht="26.25" hidden="1" x14ac:dyDescent="0.25">
      <c r="A38" s="538" t="s">
        <v>903</v>
      </c>
      <c r="B38" s="539" t="s">
        <v>938</v>
      </c>
      <c r="C38" s="581">
        <v>0</v>
      </c>
      <c r="D38" s="581">
        <v>0</v>
      </c>
      <c r="E38" s="541">
        <v>0</v>
      </c>
    </row>
    <row r="39" spans="1:5" hidden="1" x14ac:dyDescent="0.25">
      <c r="A39" s="538" t="s">
        <v>905</v>
      </c>
      <c r="B39" s="539" t="s">
        <v>939</v>
      </c>
      <c r="C39" s="581">
        <v>0</v>
      </c>
      <c r="D39" s="581">
        <v>0</v>
      </c>
      <c r="E39" s="541">
        <v>0</v>
      </c>
    </row>
    <row r="40" spans="1:5" hidden="1" x14ac:dyDescent="0.25">
      <c r="A40" s="538" t="s">
        <v>907</v>
      </c>
      <c r="B40" s="539" t="s">
        <v>940</v>
      </c>
      <c r="C40" s="581">
        <v>0</v>
      </c>
      <c r="D40" s="581">
        <v>0</v>
      </c>
      <c r="E40" s="541">
        <v>0</v>
      </c>
    </row>
    <row r="41" spans="1:5" hidden="1" x14ac:dyDescent="0.25">
      <c r="A41" s="538" t="s">
        <v>941</v>
      </c>
      <c r="B41" s="539" t="s">
        <v>942</v>
      </c>
      <c r="C41" s="581">
        <v>0</v>
      </c>
      <c r="D41" s="581">
        <v>0</v>
      </c>
      <c r="E41" s="541">
        <v>0</v>
      </c>
    </row>
    <row r="42" spans="1:5" hidden="1" x14ac:dyDescent="0.25">
      <c r="A42" s="538" t="s">
        <v>901</v>
      </c>
      <c r="B42" s="539" t="s">
        <v>943</v>
      </c>
      <c r="C42" s="581">
        <v>0</v>
      </c>
      <c r="D42" s="581">
        <v>0</v>
      </c>
      <c r="E42" s="541">
        <v>0</v>
      </c>
    </row>
    <row r="43" spans="1:5" ht="26.25" hidden="1" x14ac:dyDescent="0.25">
      <c r="A43" s="538" t="s">
        <v>903</v>
      </c>
      <c r="B43" s="539" t="s">
        <v>944</v>
      </c>
      <c r="C43" s="581">
        <v>0</v>
      </c>
      <c r="D43" s="581">
        <v>0</v>
      </c>
      <c r="E43" s="541">
        <v>0</v>
      </c>
    </row>
    <row r="44" spans="1:5" hidden="1" x14ac:dyDescent="0.25">
      <c r="A44" s="538" t="s">
        <v>905</v>
      </c>
      <c r="B44" s="539" t="s">
        <v>945</v>
      </c>
      <c r="C44" s="581">
        <v>0</v>
      </c>
      <c r="D44" s="581">
        <v>0</v>
      </c>
      <c r="E44" s="541">
        <v>0</v>
      </c>
    </row>
    <row r="45" spans="1:5" hidden="1" x14ac:dyDescent="0.25">
      <c r="A45" s="538" t="s">
        <v>907</v>
      </c>
      <c r="B45" s="539" t="s">
        <v>946</v>
      </c>
      <c r="C45" s="581">
        <v>0</v>
      </c>
      <c r="D45" s="581">
        <v>0</v>
      </c>
      <c r="E45" s="541">
        <v>0</v>
      </c>
    </row>
    <row r="46" spans="1:5" hidden="1" x14ac:dyDescent="0.25">
      <c r="A46" s="538" t="s">
        <v>947</v>
      </c>
      <c r="B46" s="539" t="s">
        <v>948</v>
      </c>
      <c r="C46" s="581">
        <v>0</v>
      </c>
      <c r="D46" s="581">
        <v>0</v>
      </c>
      <c r="E46" s="541">
        <v>0</v>
      </c>
    </row>
    <row r="47" spans="1:5" hidden="1" x14ac:dyDescent="0.25">
      <c r="A47" s="538" t="s">
        <v>901</v>
      </c>
      <c r="B47" s="539" t="s">
        <v>949</v>
      </c>
      <c r="C47" s="581">
        <v>0</v>
      </c>
      <c r="D47" s="581">
        <v>0</v>
      </c>
      <c r="E47" s="541">
        <v>0</v>
      </c>
    </row>
    <row r="48" spans="1:5" ht="26.25" hidden="1" x14ac:dyDescent="0.25">
      <c r="A48" s="538" t="s">
        <v>903</v>
      </c>
      <c r="B48" s="539" t="s">
        <v>950</v>
      </c>
      <c r="C48" s="581">
        <v>0</v>
      </c>
      <c r="D48" s="581">
        <v>0</v>
      </c>
      <c r="E48" s="541">
        <v>0</v>
      </c>
    </row>
    <row r="49" spans="1:5" hidden="1" x14ac:dyDescent="0.25">
      <c r="A49" s="538" t="s">
        <v>905</v>
      </c>
      <c r="B49" s="539" t="s">
        <v>951</v>
      </c>
      <c r="C49" s="581">
        <v>0</v>
      </c>
      <c r="D49" s="581">
        <v>0</v>
      </c>
      <c r="E49" s="541">
        <v>0</v>
      </c>
    </row>
    <row r="50" spans="1:5" hidden="1" x14ac:dyDescent="0.25">
      <c r="A50" s="538" t="s">
        <v>907</v>
      </c>
      <c r="B50" s="539" t="s">
        <v>952</v>
      </c>
      <c r="C50" s="581">
        <v>0</v>
      </c>
      <c r="D50" s="581">
        <v>0</v>
      </c>
      <c r="E50" s="541">
        <v>0</v>
      </c>
    </row>
    <row r="51" spans="1:5" hidden="1" x14ac:dyDescent="0.25">
      <c r="A51" s="538" t="s">
        <v>953</v>
      </c>
      <c r="B51" s="539" t="s">
        <v>954</v>
      </c>
      <c r="C51" s="581">
        <v>0</v>
      </c>
      <c r="D51" s="581">
        <v>0</v>
      </c>
      <c r="E51" s="541">
        <v>0</v>
      </c>
    </row>
    <row r="52" spans="1:5" hidden="1" x14ac:dyDescent="0.25">
      <c r="A52" s="538" t="s">
        <v>955</v>
      </c>
      <c r="B52" s="539" t="s">
        <v>956</v>
      </c>
      <c r="C52" s="581">
        <v>0</v>
      </c>
      <c r="D52" s="581">
        <v>0</v>
      </c>
      <c r="E52" s="541">
        <v>0</v>
      </c>
    </row>
    <row r="53" spans="1:5" hidden="1" x14ac:dyDescent="0.25">
      <c r="A53" s="538" t="s">
        <v>901</v>
      </c>
      <c r="B53" s="540" t="s">
        <v>957</v>
      </c>
      <c r="C53" s="581">
        <v>0</v>
      </c>
      <c r="D53" s="581">
        <v>0</v>
      </c>
      <c r="E53" s="541">
        <v>0</v>
      </c>
    </row>
    <row r="54" spans="1:5" ht="26.25" hidden="1" x14ac:dyDescent="0.25">
      <c r="A54" s="538" t="s">
        <v>903</v>
      </c>
      <c r="B54" s="540" t="s">
        <v>958</v>
      </c>
      <c r="C54" s="581">
        <v>0</v>
      </c>
      <c r="D54" s="581">
        <v>0</v>
      </c>
      <c r="E54" s="541">
        <v>0</v>
      </c>
    </row>
    <row r="55" spans="1:5" hidden="1" x14ac:dyDescent="0.25">
      <c r="A55" s="538" t="s">
        <v>905</v>
      </c>
      <c r="B55" s="540" t="s">
        <v>959</v>
      </c>
      <c r="C55" s="581">
        <v>0</v>
      </c>
      <c r="D55" s="581">
        <v>0</v>
      </c>
      <c r="E55" s="541">
        <v>0</v>
      </c>
    </row>
    <row r="56" spans="1:5" hidden="1" x14ac:dyDescent="0.25">
      <c r="A56" s="538" t="s">
        <v>907</v>
      </c>
      <c r="B56" s="540" t="s">
        <v>960</v>
      </c>
      <c r="C56" s="581">
        <v>0</v>
      </c>
      <c r="D56" s="581">
        <v>0</v>
      </c>
      <c r="E56" s="541">
        <v>0</v>
      </c>
    </row>
    <row r="57" spans="1:5" hidden="1" x14ac:dyDescent="0.25">
      <c r="A57" s="538" t="s">
        <v>961</v>
      </c>
      <c r="B57" s="539" t="s">
        <v>962</v>
      </c>
      <c r="C57" s="581">
        <v>0</v>
      </c>
      <c r="D57" s="581">
        <v>0</v>
      </c>
      <c r="E57" s="541">
        <v>0</v>
      </c>
    </row>
    <row r="58" spans="1:5" hidden="1" x14ac:dyDescent="0.25">
      <c r="A58" s="538" t="s">
        <v>901</v>
      </c>
      <c r="B58" s="540" t="s">
        <v>963</v>
      </c>
      <c r="C58" s="581">
        <v>0</v>
      </c>
      <c r="D58" s="581">
        <v>0</v>
      </c>
      <c r="E58" s="541">
        <v>0</v>
      </c>
    </row>
    <row r="59" spans="1:5" ht="26.25" hidden="1" x14ac:dyDescent="0.25">
      <c r="A59" s="538" t="s">
        <v>903</v>
      </c>
      <c r="B59" s="540" t="s">
        <v>964</v>
      </c>
      <c r="C59" s="581">
        <v>0</v>
      </c>
      <c r="D59" s="581">
        <v>0</v>
      </c>
      <c r="E59" s="541">
        <v>0</v>
      </c>
    </row>
    <row r="60" spans="1:5" hidden="1" x14ac:dyDescent="0.25">
      <c r="A60" s="538" t="s">
        <v>905</v>
      </c>
      <c r="B60" s="540" t="s">
        <v>965</v>
      </c>
      <c r="C60" s="581">
        <v>0</v>
      </c>
      <c r="D60" s="581">
        <v>0</v>
      </c>
      <c r="E60" s="541">
        <v>0</v>
      </c>
    </row>
    <row r="61" spans="1:5" hidden="1" x14ac:dyDescent="0.25">
      <c r="A61" s="538" t="s">
        <v>907</v>
      </c>
      <c r="B61" s="540" t="s">
        <v>966</v>
      </c>
      <c r="C61" s="581">
        <v>0</v>
      </c>
      <c r="D61" s="581">
        <v>0</v>
      </c>
      <c r="E61" s="541">
        <v>0</v>
      </c>
    </row>
    <row r="62" spans="1:5" hidden="1" x14ac:dyDescent="0.25">
      <c r="A62" s="538" t="s">
        <v>967</v>
      </c>
      <c r="B62" s="539" t="s">
        <v>968</v>
      </c>
      <c r="C62" s="581">
        <v>0</v>
      </c>
      <c r="D62" s="581">
        <v>0</v>
      </c>
      <c r="E62" s="541">
        <v>0</v>
      </c>
    </row>
    <row r="63" spans="1:5" hidden="1" x14ac:dyDescent="0.25">
      <c r="A63" s="538" t="s">
        <v>901</v>
      </c>
      <c r="B63" s="540" t="s">
        <v>969</v>
      </c>
      <c r="C63" s="581">
        <v>0</v>
      </c>
      <c r="D63" s="581">
        <v>0</v>
      </c>
      <c r="E63" s="541">
        <v>0</v>
      </c>
    </row>
    <row r="64" spans="1:5" ht="26.25" hidden="1" x14ac:dyDescent="0.25">
      <c r="A64" s="538" t="s">
        <v>903</v>
      </c>
      <c r="B64" s="540" t="s">
        <v>970</v>
      </c>
      <c r="C64" s="581">
        <v>0</v>
      </c>
      <c r="D64" s="581">
        <v>0</v>
      </c>
      <c r="E64" s="541">
        <v>0</v>
      </c>
    </row>
    <row r="65" spans="1:5" hidden="1" x14ac:dyDescent="0.25">
      <c r="A65" s="538" t="s">
        <v>905</v>
      </c>
      <c r="B65" s="540" t="s">
        <v>971</v>
      </c>
      <c r="C65" s="581">
        <v>0</v>
      </c>
      <c r="D65" s="581">
        <v>0</v>
      </c>
      <c r="E65" s="541">
        <v>0</v>
      </c>
    </row>
    <row r="66" spans="1:5" hidden="1" x14ac:dyDescent="0.25">
      <c r="A66" s="538" t="s">
        <v>907</v>
      </c>
      <c r="B66" s="540" t="s">
        <v>972</v>
      </c>
      <c r="C66" s="581">
        <v>0</v>
      </c>
      <c r="D66" s="581">
        <v>0</v>
      </c>
      <c r="E66" s="541">
        <v>0</v>
      </c>
    </row>
    <row r="67" spans="1:5" ht="26.25" hidden="1" x14ac:dyDescent="0.25">
      <c r="A67" s="538" t="s">
        <v>973</v>
      </c>
      <c r="B67" s="539" t="s">
        <v>974</v>
      </c>
      <c r="C67" s="581">
        <v>0</v>
      </c>
      <c r="D67" s="581">
        <v>0</v>
      </c>
      <c r="E67" s="541">
        <v>0</v>
      </c>
    </row>
    <row r="68" spans="1:5" hidden="1" x14ac:dyDescent="0.25">
      <c r="A68" s="538" t="s">
        <v>975</v>
      </c>
      <c r="B68" s="539" t="s">
        <v>976</v>
      </c>
      <c r="C68" s="581">
        <v>0</v>
      </c>
      <c r="D68" s="581">
        <v>0</v>
      </c>
      <c r="E68" s="541">
        <v>0</v>
      </c>
    </row>
    <row r="69" spans="1:5" hidden="1" x14ac:dyDescent="0.25">
      <c r="A69" s="538" t="s">
        <v>901</v>
      </c>
      <c r="B69" s="539" t="s">
        <v>977</v>
      </c>
      <c r="C69" s="581">
        <v>0</v>
      </c>
      <c r="D69" s="581">
        <v>0</v>
      </c>
      <c r="E69" s="541">
        <v>0</v>
      </c>
    </row>
    <row r="70" spans="1:5" ht="26.25" hidden="1" x14ac:dyDescent="0.25">
      <c r="A70" s="538" t="s">
        <v>903</v>
      </c>
      <c r="B70" s="539" t="s">
        <v>978</v>
      </c>
      <c r="C70" s="581">
        <v>0</v>
      </c>
      <c r="D70" s="581">
        <v>0</v>
      </c>
      <c r="E70" s="541">
        <v>0</v>
      </c>
    </row>
    <row r="71" spans="1:5" hidden="1" x14ac:dyDescent="0.25">
      <c r="A71" s="538" t="s">
        <v>905</v>
      </c>
      <c r="B71" s="539" t="s">
        <v>979</v>
      </c>
      <c r="C71" s="581">
        <v>0</v>
      </c>
      <c r="D71" s="581">
        <v>0</v>
      </c>
      <c r="E71" s="541">
        <v>0</v>
      </c>
    </row>
    <row r="72" spans="1:5" hidden="1" x14ac:dyDescent="0.25">
      <c r="A72" s="538" t="s">
        <v>907</v>
      </c>
      <c r="B72" s="539" t="s">
        <v>980</v>
      </c>
      <c r="C72" s="581">
        <v>0</v>
      </c>
      <c r="D72" s="581">
        <v>0</v>
      </c>
      <c r="E72" s="541">
        <v>0</v>
      </c>
    </row>
    <row r="73" spans="1:5" ht="26.25" hidden="1" x14ac:dyDescent="0.25">
      <c r="A73" s="538" t="s">
        <v>981</v>
      </c>
      <c r="B73" s="539" t="s">
        <v>982</v>
      </c>
      <c r="C73" s="581">
        <v>0</v>
      </c>
      <c r="D73" s="581">
        <v>0</v>
      </c>
      <c r="E73" s="541">
        <v>0</v>
      </c>
    </row>
    <row r="74" spans="1:5" hidden="1" x14ac:dyDescent="0.25">
      <c r="A74" s="538" t="s">
        <v>901</v>
      </c>
      <c r="B74" s="539" t="s">
        <v>983</v>
      </c>
      <c r="C74" s="581">
        <v>0</v>
      </c>
      <c r="D74" s="581">
        <v>0</v>
      </c>
      <c r="E74" s="541">
        <v>0</v>
      </c>
    </row>
    <row r="75" spans="1:5" ht="26.25" hidden="1" x14ac:dyDescent="0.25">
      <c r="A75" s="538" t="s">
        <v>903</v>
      </c>
      <c r="B75" s="539" t="s">
        <v>984</v>
      </c>
      <c r="C75" s="581">
        <v>0</v>
      </c>
      <c r="D75" s="581">
        <v>0</v>
      </c>
      <c r="E75" s="541">
        <v>0</v>
      </c>
    </row>
    <row r="76" spans="1:5" hidden="1" x14ac:dyDescent="0.25">
      <c r="A76" s="538" t="s">
        <v>905</v>
      </c>
      <c r="B76" s="539" t="s">
        <v>985</v>
      </c>
      <c r="C76" s="581">
        <v>0</v>
      </c>
      <c r="D76" s="581">
        <v>0</v>
      </c>
      <c r="E76" s="541">
        <v>0</v>
      </c>
    </row>
    <row r="77" spans="1:5" hidden="1" x14ac:dyDescent="0.25">
      <c r="A77" s="538" t="s">
        <v>907</v>
      </c>
      <c r="B77" s="539" t="s">
        <v>986</v>
      </c>
      <c r="C77" s="581">
        <v>0</v>
      </c>
      <c r="D77" s="581">
        <v>0</v>
      </c>
      <c r="E77" s="541">
        <v>0</v>
      </c>
    </row>
    <row r="78" spans="1:5" ht="26.25" hidden="1" x14ac:dyDescent="0.25">
      <c r="A78" s="538" t="s">
        <v>987</v>
      </c>
      <c r="B78" s="539" t="s">
        <v>332</v>
      </c>
      <c r="C78" s="581">
        <v>0</v>
      </c>
      <c r="D78" s="581">
        <v>0</v>
      </c>
      <c r="E78" s="541">
        <v>0</v>
      </c>
    </row>
    <row r="79" spans="1:5" hidden="1" x14ac:dyDescent="0.25">
      <c r="A79" s="538" t="s">
        <v>988</v>
      </c>
      <c r="B79" s="539" t="s">
        <v>989</v>
      </c>
      <c r="C79" s="581">
        <v>0</v>
      </c>
      <c r="D79" s="581">
        <v>0</v>
      </c>
      <c r="E79" s="541">
        <v>0</v>
      </c>
    </row>
    <row r="80" spans="1:5" hidden="1" x14ac:dyDescent="0.25">
      <c r="A80" s="538" t="s">
        <v>990</v>
      </c>
      <c r="B80" s="539" t="s">
        <v>991</v>
      </c>
      <c r="C80" s="581">
        <v>0</v>
      </c>
      <c r="D80" s="581">
        <v>0</v>
      </c>
      <c r="E80" s="541">
        <v>0</v>
      </c>
    </row>
    <row r="81" spans="1:5" x14ac:dyDescent="0.25">
      <c r="A81" s="538" t="s">
        <v>992</v>
      </c>
      <c r="B81" s="539" t="s">
        <v>993</v>
      </c>
      <c r="C81" s="581">
        <v>673029</v>
      </c>
      <c r="D81" s="581">
        <v>1316187</v>
      </c>
      <c r="E81" s="541">
        <v>195</v>
      </c>
    </row>
    <row r="82" spans="1:5" hidden="1" x14ac:dyDescent="0.25">
      <c r="A82" s="538" t="s">
        <v>994</v>
      </c>
      <c r="B82" s="539" t="s">
        <v>995</v>
      </c>
      <c r="C82" s="581">
        <v>0</v>
      </c>
      <c r="D82" s="581">
        <v>0</v>
      </c>
      <c r="E82" s="541">
        <v>0</v>
      </c>
    </row>
    <row r="83" spans="1:5" x14ac:dyDescent="0.25">
      <c r="A83" s="538" t="s">
        <v>996</v>
      </c>
      <c r="B83" s="539" t="s">
        <v>997</v>
      </c>
      <c r="C83" s="581">
        <v>630675</v>
      </c>
      <c r="D83" s="581">
        <v>964640</v>
      </c>
      <c r="E83" s="541">
        <v>152</v>
      </c>
    </row>
    <row r="84" spans="1:5" x14ac:dyDescent="0.25">
      <c r="A84" s="538" t="s">
        <v>998</v>
      </c>
      <c r="B84" s="539" t="s">
        <v>999</v>
      </c>
      <c r="C84" s="581">
        <v>42354</v>
      </c>
      <c r="D84" s="581">
        <v>351547</v>
      </c>
      <c r="E84" s="541">
        <v>830</v>
      </c>
    </row>
    <row r="85" spans="1:5" hidden="1" x14ac:dyDescent="0.25">
      <c r="A85" s="538" t="s">
        <v>1000</v>
      </c>
      <c r="B85" s="539" t="s">
        <v>1001</v>
      </c>
      <c r="C85" s="581">
        <v>0</v>
      </c>
      <c r="D85" s="581">
        <v>0</v>
      </c>
      <c r="E85" s="541">
        <v>0</v>
      </c>
    </row>
    <row r="86" spans="1:5" x14ac:dyDescent="0.25">
      <c r="A86" s="538" t="s">
        <v>1002</v>
      </c>
      <c r="B86" s="539" t="s">
        <v>1003</v>
      </c>
      <c r="C86" s="581">
        <v>279329</v>
      </c>
      <c r="D86" s="581">
        <v>58028</v>
      </c>
      <c r="E86" s="541">
        <v>20</v>
      </c>
    </row>
    <row r="87" spans="1:5" x14ac:dyDescent="0.25">
      <c r="A87" s="538" t="s">
        <v>1004</v>
      </c>
      <c r="B87" s="539" t="s">
        <v>1005</v>
      </c>
      <c r="C87" s="581">
        <v>13500</v>
      </c>
      <c r="D87" s="581">
        <v>0</v>
      </c>
      <c r="E87" s="541">
        <v>0</v>
      </c>
    </row>
    <row r="88" spans="1:5" ht="26.25" hidden="1" x14ac:dyDescent="0.25">
      <c r="A88" s="538" t="s">
        <v>1006</v>
      </c>
      <c r="B88" s="539" t="s">
        <v>1007</v>
      </c>
      <c r="C88" s="581">
        <v>0</v>
      </c>
      <c r="D88" s="581">
        <v>0</v>
      </c>
      <c r="E88" s="541">
        <v>0</v>
      </c>
    </row>
    <row r="89" spans="1:5" x14ac:dyDescent="0.25">
      <c r="A89" s="538" t="s">
        <v>1008</v>
      </c>
      <c r="B89" s="539" t="s">
        <v>1009</v>
      </c>
      <c r="C89" s="581">
        <v>265829</v>
      </c>
      <c r="D89" s="581">
        <v>58028</v>
      </c>
      <c r="E89" s="541">
        <v>21</v>
      </c>
    </row>
    <row r="90" spans="1:5" hidden="1" x14ac:dyDescent="0.25">
      <c r="A90" s="538" t="s">
        <v>1010</v>
      </c>
      <c r="B90" s="539" t="s">
        <v>1011</v>
      </c>
      <c r="C90" s="581">
        <v>0</v>
      </c>
      <c r="D90" s="581">
        <v>0</v>
      </c>
      <c r="E90" s="541">
        <v>0</v>
      </c>
    </row>
    <row r="91" spans="1:5" x14ac:dyDescent="0.25">
      <c r="A91" s="538" t="s">
        <v>1012</v>
      </c>
      <c r="B91" s="539" t="s">
        <v>1013</v>
      </c>
      <c r="C91" s="581">
        <v>57420</v>
      </c>
      <c r="D91" s="581">
        <v>0</v>
      </c>
      <c r="E91" s="541">
        <v>0</v>
      </c>
    </row>
    <row r="92" spans="1:5" x14ac:dyDescent="0.25">
      <c r="A92" s="538" t="s">
        <v>1014</v>
      </c>
      <c r="B92" s="539" t="s">
        <v>1015</v>
      </c>
      <c r="C92" s="581">
        <v>2916269</v>
      </c>
      <c r="D92" s="581">
        <v>3031748</v>
      </c>
      <c r="E92" s="541">
        <v>103</v>
      </c>
    </row>
    <row r="93" spans="1:5" x14ac:dyDescent="0.25">
      <c r="A93" s="538" t="s">
        <v>895</v>
      </c>
      <c r="B93" s="539" t="s">
        <v>895</v>
      </c>
      <c r="C93" s="582" t="s">
        <v>895</v>
      </c>
      <c r="D93" s="582" t="s">
        <v>895</v>
      </c>
      <c r="E93" s="539" t="s">
        <v>895</v>
      </c>
    </row>
    <row r="94" spans="1:5" x14ac:dyDescent="0.25">
      <c r="A94" s="538" t="s">
        <v>1016</v>
      </c>
      <c r="B94" s="539" t="s">
        <v>895</v>
      </c>
      <c r="C94" s="582" t="s">
        <v>895</v>
      </c>
      <c r="D94" s="582" t="s">
        <v>895</v>
      </c>
      <c r="E94" s="539" t="s">
        <v>895</v>
      </c>
    </row>
    <row r="95" spans="1:5" x14ac:dyDescent="0.25">
      <c r="A95" s="538" t="s">
        <v>1017</v>
      </c>
      <c r="B95" s="539" t="s">
        <v>1018</v>
      </c>
      <c r="C95" s="581">
        <v>-3595180</v>
      </c>
      <c r="D95" s="581">
        <v>-3423122</v>
      </c>
      <c r="E95" s="541">
        <v>95</v>
      </c>
    </row>
    <row r="96" spans="1:5" hidden="1" x14ac:dyDescent="0.25">
      <c r="A96" s="538" t="s">
        <v>1019</v>
      </c>
      <c r="B96" s="539" t="s">
        <v>1020</v>
      </c>
      <c r="C96" s="581">
        <v>0</v>
      </c>
      <c r="D96" s="581">
        <v>0</v>
      </c>
      <c r="E96" s="541">
        <v>0</v>
      </c>
    </row>
    <row r="97" spans="1:5" hidden="1" x14ac:dyDescent="0.25">
      <c r="A97" s="538" t="s">
        <v>1021</v>
      </c>
      <c r="B97" s="539" t="s">
        <v>1022</v>
      </c>
      <c r="C97" s="581">
        <v>0</v>
      </c>
      <c r="D97" s="581">
        <v>0</v>
      </c>
      <c r="E97" s="541">
        <v>0</v>
      </c>
    </row>
    <row r="98" spans="1:5" ht="26.25" x14ac:dyDescent="0.25">
      <c r="A98" s="538" t="s">
        <v>1023</v>
      </c>
      <c r="B98" s="539" t="s">
        <v>1024</v>
      </c>
      <c r="C98" s="581">
        <v>599064</v>
      </c>
      <c r="D98" s="581">
        <v>599064</v>
      </c>
      <c r="E98" s="541">
        <v>100</v>
      </c>
    </row>
    <row r="99" spans="1:5" x14ac:dyDescent="0.25">
      <c r="A99" s="538" t="s">
        <v>1025</v>
      </c>
      <c r="B99" s="539" t="s">
        <v>1026</v>
      </c>
      <c r="C99" s="581">
        <v>-2381007</v>
      </c>
      <c r="D99" s="581">
        <v>-4194244</v>
      </c>
      <c r="E99" s="541">
        <v>176</v>
      </c>
    </row>
    <row r="100" spans="1:5" hidden="1" x14ac:dyDescent="0.25">
      <c r="A100" s="538" t="s">
        <v>1027</v>
      </c>
      <c r="B100" s="539" t="s">
        <v>1028</v>
      </c>
      <c r="C100" s="581">
        <v>0</v>
      </c>
      <c r="D100" s="581">
        <v>0</v>
      </c>
      <c r="E100" s="541">
        <v>0</v>
      </c>
    </row>
    <row r="101" spans="1:5" x14ac:dyDescent="0.25">
      <c r="A101" s="538" t="s">
        <v>1029</v>
      </c>
      <c r="B101" s="539" t="s">
        <v>1030</v>
      </c>
      <c r="C101" s="581">
        <v>-1813237</v>
      </c>
      <c r="D101" s="581">
        <v>172058</v>
      </c>
      <c r="E101" s="541">
        <v>-9</v>
      </c>
    </row>
    <row r="102" spans="1:5" hidden="1" x14ac:dyDescent="0.25">
      <c r="A102" s="538" t="s">
        <v>1031</v>
      </c>
      <c r="B102" s="539" t="s">
        <v>1032</v>
      </c>
      <c r="C102" s="581">
        <v>0</v>
      </c>
      <c r="D102" s="581">
        <v>0</v>
      </c>
      <c r="E102" s="541">
        <v>0</v>
      </c>
    </row>
    <row r="103" spans="1:5" hidden="1" x14ac:dyDescent="0.25">
      <c r="A103" s="538" t="s">
        <v>1033</v>
      </c>
      <c r="B103" s="539" t="s">
        <v>1034</v>
      </c>
      <c r="C103" s="581">
        <v>0</v>
      </c>
      <c r="D103" s="581">
        <v>0</v>
      </c>
      <c r="E103" s="541">
        <v>0</v>
      </c>
    </row>
    <row r="104" spans="1:5" ht="26.25" hidden="1" x14ac:dyDescent="0.25">
      <c r="A104" s="538" t="s">
        <v>1035</v>
      </c>
      <c r="B104" s="539" t="s">
        <v>1036</v>
      </c>
      <c r="C104" s="581">
        <v>0</v>
      </c>
      <c r="D104" s="581">
        <v>0</v>
      </c>
      <c r="E104" s="541">
        <v>0</v>
      </c>
    </row>
    <row r="105" spans="1:5" hidden="1" x14ac:dyDescent="0.25">
      <c r="A105" s="538" t="s">
        <v>1037</v>
      </c>
      <c r="B105" s="539" t="s">
        <v>1038</v>
      </c>
      <c r="C105" s="581">
        <v>0</v>
      </c>
      <c r="D105" s="581">
        <v>0</v>
      </c>
      <c r="E105" s="541">
        <v>0</v>
      </c>
    </row>
    <row r="106" spans="1:5" ht="26.25" hidden="1" x14ac:dyDescent="0.25">
      <c r="A106" s="538" t="s">
        <v>1039</v>
      </c>
      <c r="B106" s="539" t="s">
        <v>848</v>
      </c>
      <c r="C106" s="581">
        <v>0</v>
      </c>
      <c r="D106" s="581">
        <v>0</v>
      </c>
      <c r="E106" s="541">
        <v>0</v>
      </c>
    </row>
    <row r="107" spans="1:5" ht="26.25" x14ac:dyDescent="0.25">
      <c r="A107" s="538" t="s">
        <v>1040</v>
      </c>
      <c r="B107" s="539" t="s">
        <v>1041</v>
      </c>
      <c r="C107" s="581">
        <v>6511449</v>
      </c>
      <c r="D107" s="581">
        <v>6454870</v>
      </c>
      <c r="E107" s="541">
        <v>99</v>
      </c>
    </row>
    <row r="108" spans="1:5" x14ac:dyDescent="0.25">
      <c r="A108" s="538" t="s">
        <v>1042</v>
      </c>
      <c r="B108" s="539" t="s">
        <v>1043</v>
      </c>
      <c r="C108" s="581">
        <v>2916269</v>
      </c>
      <c r="D108" s="581">
        <v>3031748</v>
      </c>
      <c r="E108" s="541">
        <v>103</v>
      </c>
    </row>
    <row r="109" spans="1:5" x14ac:dyDescent="0.25">
      <c r="A109" s="538" t="s">
        <v>895</v>
      </c>
      <c r="B109" s="539" t="s">
        <v>895</v>
      </c>
      <c r="C109" s="582" t="s">
        <v>895</v>
      </c>
      <c r="D109" s="582" t="s">
        <v>895</v>
      </c>
      <c r="E109" s="539" t="s">
        <v>895</v>
      </c>
    </row>
    <row r="110" spans="1:5" x14ac:dyDescent="0.25">
      <c r="A110" s="538" t="s">
        <v>1044</v>
      </c>
      <c r="B110" s="539" t="s">
        <v>1045</v>
      </c>
      <c r="C110" s="582" t="s">
        <v>895</v>
      </c>
      <c r="D110" s="582" t="s">
        <v>895</v>
      </c>
      <c r="E110" s="539" t="s">
        <v>895</v>
      </c>
    </row>
    <row r="111" spans="1:5" x14ac:dyDescent="0.25">
      <c r="A111" s="538" t="s">
        <v>1046</v>
      </c>
      <c r="B111" s="539" t="s">
        <v>1047</v>
      </c>
      <c r="C111" s="581">
        <v>786538</v>
      </c>
      <c r="D111" s="581">
        <v>838975</v>
      </c>
      <c r="E111" s="541">
        <v>106</v>
      </c>
    </row>
    <row r="112" spans="1:5" ht="26.25" x14ac:dyDescent="0.25">
      <c r="A112" s="538" t="s">
        <v>1048</v>
      </c>
      <c r="B112" s="539" t="s">
        <v>1049</v>
      </c>
      <c r="C112" s="581">
        <v>786538</v>
      </c>
      <c r="D112" s="581">
        <v>838975</v>
      </c>
      <c r="E112" s="541">
        <v>106</v>
      </c>
    </row>
  </sheetData>
  <mergeCells count="3">
    <mergeCell ref="A1:E1"/>
    <mergeCell ref="A3:E3"/>
    <mergeCell ref="C4:D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C119" sqref="C118:C119"/>
    </sheetView>
  </sheetViews>
  <sheetFormatPr defaultRowHeight="15" x14ac:dyDescent="0.25"/>
  <cols>
    <col min="1" max="1" width="47.28515625" bestFit="1" customWidth="1"/>
    <col min="2" max="2" width="7.5703125" customWidth="1"/>
    <col min="3" max="114" width="13" customWidth="1"/>
  </cols>
  <sheetData>
    <row r="1" spans="1:5" x14ac:dyDescent="0.25">
      <c r="A1" s="795" t="s">
        <v>1054</v>
      </c>
      <c r="B1" s="791"/>
      <c r="C1" s="791"/>
      <c r="D1" s="791"/>
      <c r="E1" s="791"/>
    </row>
    <row r="3" spans="1:5" ht="16.5" x14ac:dyDescent="0.35">
      <c r="A3" s="793" t="s">
        <v>890</v>
      </c>
      <c r="B3" s="791"/>
      <c r="C3" s="791"/>
      <c r="D3" s="791"/>
      <c r="E3" s="791"/>
    </row>
    <row r="5" spans="1:5" x14ac:dyDescent="0.25">
      <c r="A5" s="542" t="s">
        <v>0</v>
      </c>
      <c r="B5" s="542" t="s">
        <v>717</v>
      </c>
      <c r="C5" s="542" t="s">
        <v>891</v>
      </c>
      <c r="D5" s="542" t="s">
        <v>892</v>
      </c>
      <c r="E5" s="543" t="s">
        <v>893</v>
      </c>
    </row>
    <row r="6" spans="1:5" x14ac:dyDescent="0.25">
      <c r="A6" s="544">
        <v>1</v>
      </c>
      <c r="B6" s="544">
        <v>2</v>
      </c>
      <c r="C6" s="544">
        <v>3</v>
      </c>
      <c r="D6" s="544">
        <v>4</v>
      </c>
      <c r="E6" s="544">
        <v>5</v>
      </c>
    </row>
    <row r="7" spans="1:5" x14ac:dyDescent="0.25">
      <c r="A7" s="538" t="s">
        <v>894</v>
      </c>
      <c r="B7" s="539" t="s">
        <v>895</v>
      </c>
      <c r="C7" s="539" t="s">
        <v>895</v>
      </c>
      <c r="D7" s="539" t="s">
        <v>895</v>
      </c>
      <c r="E7" s="539" t="s">
        <v>895</v>
      </c>
    </row>
    <row r="8" spans="1:5" hidden="1" x14ac:dyDescent="0.25">
      <c r="A8" s="542" t="s">
        <v>896</v>
      </c>
      <c r="B8" s="545" t="s">
        <v>331</v>
      </c>
      <c r="C8" s="546">
        <v>0</v>
      </c>
      <c r="D8" s="546">
        <v>0</v>
      </c>
      <c r="E8" s="546">
        <v>0</v>
      </c>
    </row>
    <row r="9" spans="1:5" hidden="1" x14ac:dyDescent="0.25">
      <c r="A9" s="542" t="s">
        <v>897</v>
      </c>
      <c r="B9" s="545" t="s">
        <v>898</v>
      </c>
      <c r="C9" s="546">
        <v>0</v>
      </c>
      <c r="D9" s="546">
        <v>0</v>
      </c>
      <c r="E9" s="546">
        <v>0</v>
      </c>
    </row>
    <row r="10" spans="1:5" hidden="1" x14ac:dyDescent="0.25">
      <c r="A10" s="542" t="s">
        <v>899</v>
      </c>
      <c r="B10" s="545" t="s">
        <v>900</v>
      </c>
      <c r="C10" s="546">
        <v>0</v>
      </c>
      <c r="D10" s="546">
        <v>0</v>
      </c>
      <c r="E10" s="546">
        <v>0</v>
      </c>
    </row>
    <row r="11" spans="1:5" hidden="1" x14ac:dyDescent="0.25">
      <c r="A11" s="542" t="s">
        <v>901</v>
      </c>
      <c r="B11" s="545" t="s">
        <v>902</v>
      </c>
      <c r="C11" s="546">
        <v>0</v>
      </c>
      <c r="D11" s="546">
        <v>0</v>
      </c>
      <c r="E11" s="546">
        <v>0</v>
      </c>
    </row>
    <row r="12" spans="1:5" ht="26.25" hidden="1" x14ac:dyDescent="0.25">
      <c r="A12" s="542" t="s">
        <v>903</v>
      </c>
      <c r="B12" s="545" t="s">
        <v>904</v>
      </c>
      <c r="C12" s="546">
        <v>0</v>
      </c>
      <c r="D12" s="546">
        <v>0</v>
      </c>
      <c r="E12" s="546">
        <v>0</v>
      </c>
    </row>
    <row r="13" spans="1:5" hidden="1" x14ac:dyDescent="0.25">
      <c r="A13" s="542" t="s">
        <v>905</v>
      </c>
      <c r="B13" s="545" t="s">
        <v>906</v>
      </c>
      <c r="C13" s="546">
        <v>0</v>
      </c>
      <c r="D13" s="546">
        <v>0</v>
      </c>
      <c r="E13" s="546">
        <v>0</v>
      </c>
    </row>
    <row r="14" spans="1:5" hidden="1" x14ac:dyDescent="0.25">
      <c r="A14" s="542" t="s">
        <v>907</v>
      </c>
      <c r="B14" s="545" t="s">
        <v>908</v>
      </c>
      <c r="C14" s="546">
        <v>0</v>
      </c>
      <c r="D14" s="546">
        <v>0</v>
      </c>
      <c r="E14" s="546">
        <v>0</v>
      </c>
    </row>
    <row r="15" spans="1:5" hidden="1" x14ac:dyDescent="0.25">
      <c r="A15" s="542" t="s">
        <v>909</v>
      </c>
      <c r="B15" s="545" t="s">
        <v>910</v>
      </c>
      <c r="C15" s="546">
        <v>0</v>
      </c>
      <c r="D15" s="546">
        <v>0</v>
      </c>
      <c r="E15" s="546">
        <v>0</v>
      </c>
    </row>
    <row r="16" spans="1:5" hidden="1" x14ac:dyDescent="0.25">
      <c r="A16" s="542" t="s">
        <v>901</v>
      </c>
      <c r="B16" s="545" t="s">
        <v>911</v>
      </c>
      <c r="C16" s="546">
        <v>0</v>
      </c>
      <c r="D16" s="546">
        <v>0</v>
      </c>
      <c r="E16" s="546">
        <v>0</v>
      </c>
    </row>
    <row r="17" spans="1:5" ht="26.25" hidden="1" x14ac:dyDescent="0.25">
      <c r="A17" s="542" t="s">
        <v>903</v>
      </c>
      <c r="B17" s="545" t="s">
        <v>912</v>
      </c>
      <c r="C17" s="546">
        <v>0</v>
      </c>
      <c r="D17" s="546">
        <v>0</v>
      </c>
      <c r="E17" s="546">
        <v>0</v>
      </c>
    </row>
    <row r="18" spans="1:5" hidden="1" x14ac:dyDescent="0.25">
      <c r="A18" s="542" t="s">
        <v>905</v>
      </c>
      <c r="B18" s="545" t="s">
        <v>913</v>
      </c>
      <c r="C18" s="546">
        <v>0</v>
      </c>
      <c r="D18" s="546">
        <v>0</v>
      </c>
      <c r="E18" s="546">
        <v>0</v>
      </c>
    </row>
    <row r="19" spans="1:5" hidden="1" x14ac:dyDescent="0.25">
      <c r="A19" s="542" t="s">
        <v>907</v>
      </c>
      <c r="B19" s="545" t="s">
        <v>914</v>
      </c>
      <c r="C19" s="546">
        <v>0</v>
      </c>
      <c r="D19" s="546">
        <v>0</v>
      </c>
      <c r="E19" s="546">
        <v>0</v>
      </c>
    </row>
    <row r="20" spans="1:5" hidden="1" x14ac:dyDescent="0.25">
      <c r="A20" s="542" t="s">
        <v>915</v>
      </c>
      <c r="B20" s="545" t="s">
        <v>916</v>
      </c>
      <c r="C20" s="546">
        <v>0</v>
      </c>
      <c r="D20" s="546">
        <v>0</v>
      </c>
      <c r="E20" s="546">
        <v>0</v>
      </c>
    </row>
    <row r="21" spans="1:5" hidden="1" x14ac:dyDescent="0.25">
      <c r="A21" s="542" t="s">
        <v>901</v>
      </c>
      <c r="B21" s="545" t="s">
        <v>917</v>
      </c>
      <c r="C21" s="546">
        <v>0</v>
      </c>
      <c r="D21" s="546">
        <v>0</v>
      </c>
      <c r="E21" s="546">
        <v>0</v>
      </c>
    </row>
    <row r="22" spans="1:5" ht="26.25" hidden="1" x14ac:dyDescent="0.25">
      <c r="A22" s="542" t="s">
        <v>903</v>
      </c>
      <c r="B22" s="545" t="s">
        <v>918</v>
      </c>
      <c r="C22" s="546">
        <v>0</v>
      </c>
      <c r="D22" s="546">
        <v>0</v>
      </c>
      <c r="E22" s="546">
        <v>0</v>
      </c>
    </row>
    <row r="23" spans="1:5" hidden="1" x14ac:dyDescent="0.25">
      <c r="A23" s="542" t="s">
        <v>905</v>
      </c>
      <c r="B23" s="545" t="s">
        <v>919</v>
      </c>
      <c r="C23" s="546">
        <v>0</v>
      </c>
      <c r="D23" s="546">
        <v>0</v>
      </c>
      <c r="E23" s="546">
        <v>0</v>
      </c>
    </row>
    <row r="24" spans="1:5" hidden="1" x14ac:dyDescent="0.25">
      <c r="A24" s="542" t="s">
        <v>907</v>
      </c>
      <c r="B24" s="545" t="s">
        <v>920</v>
      </c>
      <c r="C24" s="546">
        <v>0</v>
      </c>
      <c r="D24" s="546">
        <v>0</v>
      </c>
      <c r="E24" s="546">
        <v>0</v>
      </c>
    </row>
    <row r="25" spans="1:5" hidden="1" x14ac:dyDescent="0.25">
      <c r="A25" s="542" t="s">
        <v>921</v>
      </c>
      <c r="B25" s="545" t="s">
        <v>922</v>
      </c>
      <c r="C25" s="546">
        <v>0</v>
      </c>
      <c r="D25" s="546">
        <v>0</v>
      </c>
      <c r="E25" s="546">
        <v>0</v>
      </c>
    </row>
    <row r="26" spans="1:5" hidden="1" x14ac:dyDescent="0.25">
      <c r="A26" s="542" t="s">
        <v>923</v>
      </c>
      <c r="B26" s="545" t="s">
        <v>924</v>
      </c>
      <c r="C26" s="546">
        <v>0</v>
      </c>
      <c r="D26" s="546">
        <v>0</v>
      </c>
      <c r="E26" s="546">
        <v>0</v>
      </c>
    </row>
    <row r="27" spans="1:5" hidden="1" x14ac:dyDescent="0.25">
      <c r="A27" s="542" t="s">
        <v>901</v>
      </c>
      <c r="B27" s="545" t="s">
        <v>925</v>
      </c>
      <c r="C27" s="546">
        <v>0</v>
      </c>
      <c r="D27" s="546">
        <v>0</v>
      </c>
      <c r="E27" s="546">
        <v>0</v>
      </c>
    </row>
    <row r="28" spans="1:5" ht="26.25" hidden="1" x14ac:dyDescent="0.25">
      <c r="A28" s="542" t="s">
        <v>903</v>
      </c>
      <c r="B28" s="545" t="s">
        <v>926</v>
      </c>
      <c r="C28" s="546">
        <v>0</v>
      </c>
      <c r="D28" s="546">
        <v>0</v>
      </c>
      <c r="E28" s="546">
        <v>0</v>
      </c>
    </row>
    <row r="29" spans="1:5" hidden="1" x14ac:dyDescent="0.25">
      <c r="A29" s="542" t="s">
        <v>905</v>
      </c>
      <c r="B29" s="545" t="s">
        <v>927</v>
      </c>
      <c r="C29" s="546">
        <v>0</v>
      </c>
      <c r="D29" s="546">
        <v>0</v>
      </c>
      <c r="E29" s="546">
        <v>0</v>
      </c>
    </row>
    <row r="30" spans="1:5" hidden="1" x14ac:dyDescent="0.25">
      <c r="A30" s="542" t="s">
        <v>907</v>
      </c>
      <c r="B30" s="545" t="s">
        <v>928</v>
      </c>
      <c r="C30" s="546">
        <v>0</v>
      </c>
      <c r="D30" s="546">
        <v>0</v>
      </c>
      <c r="E30" s="546">
        <v>0</v>
      </c>
    </row>
    <row r="31" spans="1:5" hidden="1" x14ac:dyDescent="0.25">
      <c r="A31" s="542" t="s">
        <v>929</v>
      </c>
      <c r="B31" s="545" t="s">
        <v>930</v>
      </c>
      <c r="C31" s="546">
        <v>0</v>
      </c>
      <c r="D31" s="546">
        <v>0</v>
      </c>
      <c r="E31" s="546">
        <v>0</v>
      </c>
    </row>
    <row r="32" spans="1:5" hidden="1" x14ac:dyDescent="0.25">
      <c r="A32" s="542" t="s">
        <v>901</v>
      </c>
      <c r="B32" s="545" t="s">
        <v>931</v>
      </c>
      <c r="C32" s="546">
        <v>0</v>
      </c>
      <c r="D32" s="546">
        <v>0</v>
      </c>
      <c r="E32" s="546">
        <v>0</v>
      </c>
    </row>
    <row r="33" spans="1:5" ht="26.25" hidden="1" x14ac:dyDescent="0.25">
      <c r="A33" s="542" t="s">
        <v>903</v>
      </c>
      <c r="B33" s="545" t="s">
        <v>932</v>
      </c>
      <c r="C33" s="546">
        <v>0</v>
      </c>
      <c r="D33" s="546">
        <v>0</v>
      </c>
      <c r="E33" s="546">
        <v>0</v>
      </c>
    </row>
    <row r="34" spans="1:5" hidden="1" x14ac:dyDescent="0.25">
      <c r="A34" s="542" t="s">
        <v>905</v>
      </c>
      <c r="B34" s="545" t="s">
        <v>933</v>
      </c>
      <c r="C34" s="546">
        <v>0</v>
      </c>
      <c r="D34" s="546">
        <v>0</v>
      </c>
      <c r="E34" s="546">
        <v>0</v>
      </c>
    </row>
    <row r="35" spans="1:5" hidden="1" x14ac:dyDescent="0.25">
      <c r="A35" s="542" t="s">
        <v>907</v>
      </c>
      <c r="B35" s="545" t="s">
        <v>934</v>
      </c>
      <c r="C35" s="546">
        <v>0</v>
      </c>
      <c r="D35" s="546">
        <v>0</v>
      </c>
      <c r="E35" s="546">
        <v>0</v>
      </c>
    </row>
    <row r="36" spans="1:5" hidden="1" x14ac:dyDescent="0.25">
      <c r="A36" s="542" t="s">
        <v>935</v>
      </c>
      <c r="B36" s="545" t="s">
        <v>936</v>
      </c>
      <c r="C36" s="546">
        <v>0</v>
      </c>
      <c r="D36" s="546">
        <v>0</v>
      </c>
      <c r="E36" s="546">
        <v>0</v>
      </c>
    </row>
    <row r="37" spans="1:5" hidden="1" x14ac:dyDescent="0.25">
      <c r="A37" s="542" t="s">
        <v>901</v>
      </c>
      <c r="B37" s="545" t="s">
        <v>937</v>
      </c>
      <c r="C37" s="546">
        <v>0</v>
      </c>
      <c r="D37" s="546">
        <v>0</v>
      </c>
      <c r="E37" s="546">
        <v>0</v>
      </c>
    </row>
    <row r="38" spans="1:5" ht="26.25" hidden="1" x14ac:dyDescent="0.25">
      <c r="A38" s="542" t="s">
        <v>903</v>
      </c>
      <c r="B38" s="545" t="s">
        <v>938</v>
      </c>
      <c r="C38" s="546">
        <v>0</v>
      </c>
      <c r="D38" s="546">
        <v>0</v>
      </c>
      <c r="E38" s="546">
        <v>0</v>
      </c>
    </row>
    <row r="39" spans="1:5" hidden="1" x14ac:dyDescent="0.25">
      <c r="A39" s="542" t="s">
        <v>905</v>
      </c>
      <c r="B39" s="545" t="s">
        <v>939</v>
      </c>
      <c r="C39" s="546">
        <v>0</v>
      </c>
      <c r="D39" s="546">
        <v>0</v>
      </c>
      <c r="E39" s="546">
        <v>0</v>
      </c>
    </row>
    <row r="40" spans="1:5" hidden="1" x14ac:dyDescent="0.25">
      <c r="A40" s="542" t="s">
        <v>907</v>
      </c>
      <c r="B40" s="545" t="s">
        <v>940</v>
      </c>
      <c r="C40" s="546">
        <v>0</v>
      </c>
      <c r="D40" s="546">
        <v>0</v>
      </c>
      <c r="E40" s="546">
        <v>0</v>
      </c>
    </row>
    <row r="41" spans="1:5" hidden="1" x14ac:dyDescent="0.25">
      <c r="A41" s="542" t="s">
        <v>941</v>
      </c>
      <c r="B41" s="545" t="s">
        <v>942</v>
      </c>
      <c r="C41" s="546">
        <v>0</v>
      </c>
      <c r="D41" s="546">
        <v>0</v>
      </c>
      <c r="E41" s="546">
        <v>0</v>
      </c>
    </row>
    <row r="42" spans="1:5" hidden="1" x14ac:dyDescent="0.25">
      <c r="A42" s="542" t="s">
        <v>901</v>
      </c>
      <c r="B42" s="545" t="s">
        <v>943</v>
      </c>
      <c r="C42" s="546">
        <v>0</v>
      </c>
      <c r="D42" s="546">
        <v>0</v>
      </c>
      <c r="E42" s="546">
        <v>0</v>
      </c>
    </row>
    <row r="43" spans="1:5" ht="26.25" hidden="1" x14ac:dyDescent="0.25">
      <c r="A43" s="542" t="s">
        <v>903</v>
      </c>
      <c r="B43" s="545" t="s">
        <v>944</v>
      </c>
      <c r="C43" s="546">
        <v>0</v>
      </c>
      <c r="D43" s="546">
        <v>0</v>
      </c>
      <c r="E43" s="546">
        <v>0</v>
      </c>
    </row>
    <row r="44" spans="1:5" hidden="1" x14ac:dyDescent="0.25">
      <c r="A44" s="542" t="s">
        <v>905</v>
      </c>
      <c r="B44" s="545" t="s">
        <v>945</v>
      </c>
      <c r="C44" s="546">
        <v>0</v>
      </c>
      <c r="D44" s="546">
        <v>0</v>
      </c>
      <c r="E44" s="546">
        <v>0</v>
      </c>
    </row>
    <row r="45" spans="1:5" hidden="1" x14ac:dyDescent="0.25">
      <c r="A45" s="542" t="s">
        <v>907</v>
      </c>
      <c r="B45" s="545" t="s">
        <v>946</v>
      </c>
      <c r="C45" s="546">
        <v>0</v>
      </c>
      <c r="D45" s="546">
        <v>0</v>
      </c>
      <c r="E45" s="546">
        <v>0</v>
      </c>
    </row>
    <row r="46" spans="1:5" hidden="1" x14ac:dyDescent="0.25">
      <c r="A46" s="542" t="s">
        <v>947</v>
      </c>
      <c r="B46" s="545" t="s">
        <v>948</v>
      </c>
      <c r="C46" s="546">
        <v>0</v>
      </c>
      <c r="D46" s="546">
        <v>0</v>
      </c>
      <c r="E46" s="546">
        <v>0</v>
      </c>
    </row>
    <row r="47" spans="1:5" hidden="1" x14ac:dyDescent="0.25">
      <c r="A47" s="542" t="s">
        <v>901</v>
      </c>
      <c r="B47" s="545" t="s">
        <v>949</v>
      </c>
      <c r="C47" s="546">
        <v>0</v>
      </c>
      <c r="D47" s="546">
        <v>0</v>
      </c>
      <c r="E47" s="546">
        <v>0</v>
      </c>
    </row>
    <row r="48" spans="1:5" ht="26.25" hidden="1" x14ac:dyDescent="0.25">
      <c r="A48" s="542" t="s">
        <v>903</v>
      </c>
      <c r="B48" s="545" t="s">
        <v>950</v>
      </c>
      <c r="C48" s="546">
        <v>0</v>
      </c>
      <c r="D48" s="546">
        <v>0</v>
      </c>
      <c r="E48" s="546">
        <v>0</v>
      </c>
    </row>
    <row r="49" spans="1:5" hidden="1" x14ac:dyDescent="0.25">
      <c r="A49" s="542" t="s">
        <v>905</v>
      </c>
      <c r="B49" s="545" t="s">
        <v>951</v>
      </c>
      <c r="C49" s="546">
        <v>0</v>
      </c>
      <c r="D49" s="546">
        <v>0</v>
      </c>
      <c r="E49" s="546">
        <v>0</v>
      </c>
    </row>
    <row r="50" spans="1:5" hidden="1" x14ac:dyDescent="0.25">
      <c r="A50" s="542" t="s">
        <v>907</v>
      </c>
      <c r="B50" s="545" t="s">
        <v>952</v>
      </c>
      <c r="C50" s="546">
        <v>0</v>
      </c>
      <c r="D50" s="546">
        <v>0</v>
      </c>
      <c r="E50" s="546">
        <v>0</v>
      </c>
    </row>
    <row r="51" spans="1:5" hidden="1" x14ac:dyDescent="0.25">
      <c r="A51" s="542" t="s">
        <v>953</v>
      </c>
      <c r="B51" s="545" t="s">
        <v>954</v>
      </c>
      <c r="C51" s="546">
        <v>0</v>
      </c>
      <c r="D51" s="546">
        <v>0</v>
      </c>
      <c r="E51" s="546">
        <v>0</v>
      </c>
    </row>
    <row r="52" spans="1:5" hidden="1" x14ac:dyDescent="0.25">
      <c r="A52" s="542" t="s">
        <v>955</v>
      </c>
      <c r="B52" s="545" t="s">
        <v>956</v>
      </c>
      <c r="C52" s="546">
        <v>0</v>
      </c>
      <c r="D52" s="546">
        <v>0</v>
      </c>
      <c r="E52" s="546">
        <v>0</v>
      </c>
    </row>
    <row r="53" spans="1:5" hidden="1" x14ac:dyDescent="0.25">
      <c r="A53" s="542" t="s">
        <v>901</v>
      </c>
      <c r="B53" s="547" t="s">
        <v>957</v>
      </c>
      <c r="C53" s="546">
        <v>0</v>
      </c>
      <c r="D53" s="546">
        <v>0</v>
      </c>
      <c r="E53" s="546">
        <v>0</v>
      </c>
    </row>
    <row r="54" spans="1:5" ht="26.25" hidden="1" x14ac:dyDescent="0.25">
      <c r="A54" s="542" t="s">
        <v>903</v>
      </c>
      <c r="B54" s="547" t="s">
        <v>958</v>
      </c>
      <c r="C54" s="546">
        <v>0</v>
      </c>
      <c r="D54" s="546">
        <v>0</v>
      </c>
      <c r="E54" s="546">
        <v>0</v>
      </c>
    </row>
    <row r="55" spans="1:5" hidden="1" x14ac:dyDescent="0.25">
      <c r="A55" s="542" t="s">
        <v>905</v>
      </c>
      <c r="B55" s="547" t="s">
        <v>959</v>
      </c>
      <c r="C55" s="546">
        <v>0</v>
      </c>
      <c r="D55" s="546">
        <v>0</v>
      </c>
      <c r="E55" s="546">
        <v>0</v>
      </c>
    </row>
    <row r="56" spans="1:5" hidden="1" x14ac:dyDescent="0.25">
      <c r="A56" s="542" t="s">
        <v>907</v>
      </c>
      <c r="B56" s="547" t="s">
        <v>960</v>
      </c>
      <c r="C56" s="546">
        <v>0</v>
      </c>
      <c r="D56" s="546">
        <v>0</v>
      </c>
      <c r="E56" s="546">
        <v>0</v>
      </c>
    </row>
    <row r="57" spans="1:5" hidden="1" x14ac:dyDescent="0.25">
      <c r="A57" s="542" t="s">
        <v>961</v>
      </c>
      <c r="B57" s="545" t="s">
        <v>962</v>
      </c>
      <c r="C57" s="546">
        <v>0</v>
      </c>
      <c r="D57" s="546">
        <v>0</v>
      </c>
      <c r="E57" s="546">
        <v>0</v>
      </c>
    </row>
    <row r="58" spans="1:5" hidden="1" x14ac:dyDescent="0.25">
      <c r="A58" s="542" t="s">
        <v>901</v>
      </c>
      <c r="B58" s="547" t="s">
        <v>963</v>
      </c>
      <c r="C58" s="546">
        <v>0</v>
      </c>
      <c r="D58" s="546">
        <v>0</v>
      </c>
      <c r="E58" s="546">
        <v>0</v>
      </c>
    </row>
    <row r="59" spans="1:5" ht="26.25" hidden="1" x14ac:dyDescent="0.25">
      <c r="A59" s="542" t="s">
        <v>903</v>
      </c>
      <c r="B59" s="547" t="s">
        <v>964</v>
      </c>
      <c r="C59" s="546">
        <v>0</v>
      </c>
      <c r="D59" s="546">
        <v>0</v>
      </c>
      <c r="E59" s="546">
        <v>0</v>
      </c>
    </row>
    <row r="60" spans="1:5" hidden="1" x14ac:dyDescent="0.25">
      <c r="A60" s="542" t="s">
        <v>905</v>
      </c>
      <c r="B60" s="547" t="s">
        <v>965</v>
      </c>
      <c r="C60" s="546">
        <v>0</v>
      </c>
      <c r="D60" s="546">
        <v>0</v>
      </c>
      <c r="E60" s="546">
        <v>0</v>
      </c>
    </row>
    <row r="61" spans="1:5" hidden="1" x14ac:dyDescent="0.25">
      <c r="A61" s="542" t="s">
        <v>907</v>
      </c>
      <c r="B61" s="547" t="s">
        <v>966</v>
      </c>
      <c r="C61" s="546">
        <v>0</v>
      </c>
      <c r="D61" s="546">
        <v>0</v>
      </c>
      <c r="E61" s="546">
        <v>0</v>
      </c>
    </row>
    <row r="62" spans="1:5" hidden="1" x14ac:dyDescent="0.25">
      <c r="A62" s="542" t="s">
        <v>967</v>
      </c>
      <c r="B62" s="545" t="s">
        <v>968</v>
      </c>
      <c r="C62" s="546">
        <v>0</v>
      </c>
      <c r="D62" s="546">
        <v>0</v>
      </c>
      <c r="E62" s="546">
        <v>0</v>
      </c>
    </row>
    <row r="63" spans="1:5" hidden="1" x14ac:dyDescent="0.25">
      <c r="A63" s="542" t="s">
        <v>901</v>
      </c>
      <c r="B63" s="547" t="s">
        <v>969</v>
      </c>
      <c r="C63" s="546">
        <v>0</v>
      </c>
      <c r="D63" s="546">
        <v>0</v>
      </c>
      <c r="E63" s="546">
        <v>0</v>
      </c>
    </row>
    <row r="64" spans="1:5" ht="26.25" hidden="1" x14ac:dyDescent="0.25">
      <c r="A64" s="542" t="s">
        <v>903</v>
      </c>
      <c r="B64" s="547" t="s">
        <v>970</v>
      </c>
      <c r="C64" s="546">
        <v>0</v>
      </c>
      <c r="D64" s="546">
        <v>0</v>
      </c>
      <c r="E64" s="546">
        <v>0</v>
      </c>
    </row>
    <row r="65" spans="1:5" hidden="1" x14ac:dyDescent="0.25">
      <c r="A65" s="542" t="s">
        <v>905</v>
      </c>
      <c r="B65" s="547" t="s">
        <v>971</v>
      </c>
      <c r="C65" s="546">
        <v>0</v>
      </c>
      <c r="D65" s="546">
        <v>0</v>
      </c>
      <c r="E65" s="546">
        <v>0</v>
      </c>
    </row>
    <row r="66" spans="1:5" hidden="1" x14ac:dyDescent="0.25">
      <c r="A66" s="542" t="s">
        <v>907</v>
      </c>
      <c r="B66" s="547" t="s">
        <v>972</v>
      </c>
      <c r="C66" s="546">
        <v>0</v>
      </c>
      <c r="D66" s="546">
        <v>0</v>
      </c>
      <c r="E66" s="546">
        <v>0</v>
      </c>
    </row>
    <row r="67" spans="1:5" hidden="1" x14ac:dyDescent="0.25">
      <c r="A67" s="542" t="s">
        <v>973</v>
      </c>
      <c r="B67" s="545" t="s">
        <v>974</v>
      </c>
      <c r="C67" s="546">
        <v>0</v>
      </c>
      <c r="D67" s="546">
        <v>0</v>
      </c>
      <c r="E67" s="546">
        <v>0</v>
      </c>
    </row>
    <row r="68" spans="1:5" hidden="1" x14ac:dyDescent="0.25">
      <c r="A68" s="542" t="s">
        <v>975</v>
      </c>
      <c r="B68" s="545" t="s">
        <v>976</v>
      </c>
      <c r="C68" s="546">
        <v>0</v>
      </c>
      <c r="D68" s="546">
        <v>0</v>
      </c>
      <c r="E68" s="546">
        <v>0</v>
      </c>
    </row>
    <row r="69" spans="1:5" hidden="1" x14ac:dyDescent="0.25">
      <c r="A69" s="542" t="s">
        <v>901</v>
      </c>
      <c r="B69" s="545" t="s">
        <v>977</v>
      </c>
      <c r="C69" s="546">
        <v>0</v>
      </c>
      <c r="D69" s="546">
        <v>0</v>
      </c>
      <c r="E69" s="546">
        <v>0</v>
      </c>
    </row>
    <row r="70" spans="1:5" ht="26.25" hidden="1" x14ac:dyDescent="0.25">
      <c r="A70" s="542" t="s">
        <v>903</v>
      </c>
      <c r="B70" s="545" t="s">
        <v>978</v>
      </c>
      <c r="C70" s="546">
        <v>0</v>
      </c>
      <c r="D70" s="546">
        <v>0</v>
      </c>
      <c r="E70" s="546">
        <v>0</v>
      </c>
    </row>
    <row r="71" spans="1:5" hidden="1" x14ac:dyDescent="0.25">
      <c r="A71" s="542" t="s">
        <v>905</v>
      </c>
      <c r="B71" s="545" t="s">
        <v>979</v>
      </c>
      <c r="C71" s="546">
        <v>0</v>
      </c>
      <c r="D71" s="546">
        <v>0</v>
      </c>
      <c r="E71" s="546">
        <v>0</v>
      </c>
    </row>
    <row r="72" spans="1:5" hidden="1" x14ac:dyDescent="0.25">
      <c r="A72" s="542" t="s">
        <v>907</v>
      </c>
      <c r="B72" s="545" t="s">
        <v>980</v>
      </c>
      <c r="C72" s="546">
        <v>0</v>
      </c>
      <c r="D72" s="546">
        <v>0</v>
      </c>
      <c r="E72" s="546">
        <v>0</v>
      </c>
    </row>
    <row r="73" spans="1:5" ht="26.25" hidden="1" x14ac:dyDescent="0.25">
      <c r="A73" s="542" t="s">
        <v>981</v>
      </c>
      <c r="B73" s="545" t="s">
        <v>982</v>
      </c>
      <c r="C73" s="546">
        <v>0</v>
      </c>
      <c r="D73" s="546">
        <v>0</v>
      </c>
      <c r="E73" s="546">
        <v>0</v>
      </c>
    </row>
    <row r="74" spans="1:5" hidden="1" x14ac:dyDescent="0.25">
      <c r="A74" s="542" t="s">
        <v>901</v>
      </c>
      <c r="B74" s="545" t="s">
        <v>983</v>
      </c>
      <c r="C74" s="546">
        <v>0</v>
      </c>
      <c r="D74" s="546">
        <v>0</v>
      </c>
      <c r="E74" s="546">
        <v>0</v>
      </c>
    </row>
    <row r="75" spans="1:5" ht="26.25" hidden="1" x14ac:dyDescent="0.25">
      <c r="A75" s="542" t="s">
        <v>903</v>
      </c>
      <c r="B75" s="545" t="s">
        <v>984</v>
      </c>
      <c r="C75" s="546">
        <v>0</v>
      </c>
      <c r="D75" s="546">
        <v>0</v>
      </c>
      <c r="E75" s="546">
        <v>0</v>
      </c>
    </row>
    <row r="76" spans="1:5" hidden="1" x14ac:dyDescent="0.25">
      <c r="A76" s="542" t="s">
        <v>905</v>
      </c>
      <c r="B76" s="545" t="s">
        <v>985</v>
      </c>
      <c r="C76" s="546">
        <v>0</v>
      </c>
      <c r="D76" s="546">
        <v>0</v>
      </c>
      <c r="E76" s="546">
        <v>0</v>
      </c>
    </row>
    <row r="77" spans="1:5" hidden="1" x14ac:dyDescent="0.25">
      <c r="A77" s="542" t="s">
        <v>907</v>
      </c>
      <c r="B77" s="545" t="s">
        <v>986</v>
      </c>
      <c r="C77" s="546">
        <v>0</v>
      </c>
      <c r="D77" s="546">
        <v>0</v>
      </c>
      <c r="E77" s="546">
        <v>0</v>
      </c>
    </row>
    <row r="78" spans="1:5" hidden="1" x14ac:dyDescent="0.25">
      <c r="A78" s="542" t="s">
        <v>987</v>
      </c>
      <c r="B78" s="545" t="s">
        <v>332</v>
      </c>
      <c r="C78" s="546">
        <v>0</v>
      </c>
      <c r="D78" s="546">
        <v>0</v>
      </c>
      <c r="E78" s="546">
        <v>0</v>
      </c>
    </row>
    <row r="79" spans="1:5" hidden="1" x14ac:dyDescent="0.25">
      <c r="A79" s="542" t="s">
        <v>988</v>
      </c>
      <c r="B79" s="545" t="s">
        <v>989</v>
      </c>
      <c r="C79" s="546">
        <v>0</v>
      </c>
      <c r="D79" s="546">
        <v>0</v>
      </c>
      <c r="E79" s="546">
        <v>0</v>
      </c>
    </row>
    <row r="80" spans="1:5" hidden="1" x14ac:dyDescent="0.25">
      <c r="A80" s="542" t="s">
        <v>990</v>
      </c>
      <c r="B80" s="545" t="s">
        <v>991</v>
      </c>
      <c r="C80" s="546">
        <v>0</v>
      </c>
      <c r="D80" s="546">
        <v>0</v>
      </c>
      <c r="E80" s="546">
        <v>0</v>
      </c>
    </row>
    <row r="81" spans="1:5" x14ac:dyDescent="0.25">
      <c r="A81" s="542" t="s">
        <v>992</v>
      </c>
      <c r="B81" s="545" t="s">
        <v>993</v>
      </c>
      <c r="C81" s="546">
        <v>107454</v>
      </c>
      <c r="D81" s="546">
        <v>498336</v>
      </c>
      <c r="E81" s="546">
        <v>463</v>
      </c>
    </row>
    <row r="82" spans="1:5" hidden="1" x14ac:dyDescent="0.25">
      <c r="A82" s="542" t="s">
        <v>994</v>
      </c>
      <c r="B82" s="545" t="s">
        <v>995</v>
      </c>
      <c r="C82" s="546">
        <v>0</v>
      </c>
      <c r="D82" s="546">
        <v>0</v>
      </c>
      <c r="E82" s="546">
        <v>0</v>
      </c>
    </row>
    <row r="83" spans="1:5" x14ac:dyDescent="0.25">
      <c r="A83" s="542" t="s">
        <v>996</v>
      </c>
      <c r="B83" s="545" t="s">
        <v>997</v>
      </c>
      <c r="C83" s="546">
        <v>95680</v>
      </c>
      <c r="D83" s="546">
        <v>459150</v>
      </c>
      <c r="E83" s="546">
        <v>479</v>
      </c>
    </row>
    <row r="84" spans="1:5" x14ac:dyDescent="0.25">
      <c r="A84" s="542" t="s">
        <v>998</v>
      </c>
      <c r="B84" s="545" t="s">
        <v>999</v>
      </c>
      <c r="C84" s="546">
        <v>11774</v>
      </c>
      <c r="D84" s="546">
        <v>39186</v>
      </c>
      <c r="E84" s="546">
        <v>332</v>
      </c>
    </row>
    <row r="85" spans="1:5" hidden="1" x14ac:dyDescent="0.25">
      <c r="A85" s="542" t="s">
        <v>1000</v>
      </c>
      <c r="B85" s="545" t="s">
        <v>1001</v>
      </c>
      <c r="C85" s="546">
        <v>0</v>
      </c>
      <c r="D85" s="546">
        <v>0</v>
      </c>
      <c r="E85" s="546">
        <v>0</v>
      </c>
    </row>
    <row r="86" spans="1:5" x14ac:dyDescent="0.25">
      <c r="A86" s="542" t="s">
        <v>1002</v>
      </c>
      <c r="B86" s="545" t="s">
        <v>1003</v>
      </c>
      <c r="C86" s="546">
        <v>0</v>
      </c>
      <c r="D86" s="546">
        <v>23780</v>
      </c>
      <c r="E86" s="546">
        <v>0</v>
      </c>
    </row>
    <row r="87" spans="1:5" hidden="1" x14ac:dyDescent="0.25">
      <c r="A87" s="542" t="s">
        <v>1004</v>
      </c>
      <c r="B87" s="545" t="s">
        <v>1005</v>
      </c>
      <c r="C87" s="546">
        <v>0</v>
      </c>
      <c r="D87" s="546">
        <v>0</v>
      </c>
      <c r="E87" s="546">
        <v>0</v>
      </c>
    </row>
    <row r="88" spans="1:5" hidden="1" x14ac:dyDescent="0.25">
      <c r="A88" s="542" t="s">
        <v>1006</v>
      </c>
      <c r="B88" s="545" t="s">
        <v>1007</v>
      </c>
      <c r="C88" s="546">
        <v>0</v>
      </c>
      <c r="D88" s="546">
        <v>0</v>
      </c>
      <c r="E88" s="546">
        <v>0</v>
      </c>
    </row>
    <row r="89" spans="1:5" x14ac:dyDescent="0.25">
      <c r="A89" s="542" t="s">
        <v>1008</v>
      </c>
      <c r="B89" s="545" t="s">
        <v>1009</v>
      </c>
      <c r="C89" s="546">
        <v>0</v>
      </c>
      <c r="D89" s="546">
        <v>23780</v>
      </c>
      <c r="E89" s="546">
        <v>0</v>
      </c>
    </row>
    <row r="90" spans="1:5" hidden="1" x14ac:dyDescent="0.25">
      <c r="A90" s="542" t="s">
        <v>1010</v>
      </c>
      <c r="B90" s="545" t="s">
        <v>1011</v>
      </c>
      <c r="C90" s="546">
        <v>0</v>
      </c>
      <c r="D90" s="546">
        <v>0</v>
      </c>
      <c r="E90" s="546">
        <v>0</v>
      </c>
    </row>
    <row r="91" spans="1:5" hidden="1" x14ac:dyDescent="0.25">
      <c r="A91" s="542" t="s">
        <v>1012</v>
      </c>
      <c r="B91" s="545" t="s">
        <v>1013</v>
      </c>
      <c r="C91" s="546">
        <v>0</v>
      </c>
      <c r="D91" s="546">
        <v>0</v>
      </c>
      <c r="E91" s="546">
        <v>0</v>
      </c>
    </row>
    <row r="92" spans="1:5" x14ac:dyDescent="0.25">
      <c r="A92" s="542" t="s">
        <v>1014</v>
      </c>
      <c r="B92" s="545" t="s">
        <v>1015</v>
      </c>
      <c r="C92" s="546">
        <v>107454</v>
      </c>
      <c r="D92" s="546">
        <v>522116</v>
      </c>
      <c r="E92" s="546">
        <v>485</v>
      </c>
    </row>
    <row r="93" spans="1:5" x14ac:dyDescent="0.25">
      <c r="A93" s="538" t="s">
        <v>895</v>
      </c>
      <c r="B93" s="539" t="s">
        <v>895</v>
      </c>
      <c r="C93" s="539" t="s">
        <v>895</v>
      </c>
      <c r="D93" s="539" t="s">
        <v>895</v>
      </c>
      <c r="E93" s="539" t="s">
        <v>895</v>
      </c>
    </row>
    <row r="94" spans="1:5" x14ac:dyDescent="0.25">
      <c r="A94" s="538" t="s">
        <v>1016</v>
      </c>
      <c r="B94" s="539" t="s">
        <v>895</v>
      </c>
      <c r="C94" s="539" t="s">
        <v>895</v>
      </c>
      <c r="D94" s="539" t="s">
        <v>895</v>
      </c>
      <c r="E94" s="539" t="s">
        <v>895</v>
      </c>
    </row>
    <row r="95" spans="1:5" x14ac:dyDescent="0.25">
      <c r="A95" s="542" t="s">
        <v>1017</v>
      </c>
      <c r="B95" s="545" t="s">
        <v>1018</v>
      </c>
      <c r="C95" s="546">
        <v>-218739</v>
      </c>
      <c r="D95" s="546">
        <v>214369</v>
      </c>
      <c r="E95" s="546">
        <v>-98</v>
      </c>
    </row>
    <row r="96" spans="1:5" hidden="1" x14ac:dyDescent="0.25">
      <c r="A96" s="542" t="s">
        <v>1019</v>
      </c>
      <c r="B96" s="545" t="s">
        <v>1020</v>
      </c>
      <c r="C96" s="546">
        <v>0</v>
      </c>
      <c r="D96" s="546">
        <v>0</v>
      </c>
      <c r="E96" s="546">
        <v>0</v>
      </c>
    </row>
    <row r="97" spans="1:5" hidden="1" x14ac:dyDescent="0.25">
      <c r="A97" s="542" t="s">
        <v>1021</v>
      </c>
      <c r="B97" s="545" t="s">
        <v>1022</v>
      </c>
      <c r="C97" s="546">
        <v>0</v>
      </c>
      <c r="D97" s="546">
        <v>0</v>
      </c>
      <c r="E97" s="546">
        <v>0</v>
      </c>
    </row>
    <row r="98" spans="1:5" x14ac:dyDescent="0.25">
      <c r="A98" s="542" t="s">
        <v>1023</v>
      </c>
      <c r="B98" s="545" t="s">
        <v>1024</v>
      </c>
      <c r="C98" s="546">
        <v>10000</v>
      </c>
      <c r="D98" s="546">
        <v>10000</v>
      </c>
      <c r="E98" s="546">
        <v>100</v>
      </c>
    </row>
    <row r="99" spans="1:5" x14ac:dyDescent="0.25">
      <c r="A99" s="542" t="s">
        <v>1025</v>
      </c>
      <c r="B99" s="545" t="s">
        <v>1026</v>
      </c>
      <c r="C99" s="546">
        <v>295681</v>
      </c>
      <c r="D99" s="546">
        <v>-228739</v>
      </c>
      <c r="E99" s="546">
        <v>-77</v>
      </c>
    </row>
    <row r="100" spans="1:5" hidden="1" x14ac:dyDescent="0.25">
      <c r="A100" s="542" t="s">
        <v>1027</v>
      </c>
      <c r="B100" s="545" t="s">
        <v>1028</v>
      </c>
      <c r="C100" s="546">
        <v>0</v>
      </c>
      <c r="D100" s="546">
        <v>0</v>
      </c>
      <c r="E100" s="546">
        <v>0</v>
      </c>
    </row>
    <row r="101" spans="1:5" x14ac:dyDescent="0.25">
      <c r="A101" s="542" t="s">
        <v>1029</v>
      </c>
      <c r="B101" s="545" t="s">
        <v>1030</v>
      </c>
      <c r="C101" s="546">
        <v>-524420</v>
      </c>
      <c r="D101" s="546">
        <v>433108</v>
      </c>
      <c r="E101" s="546">
        <v>-82</v>
      </c>
    </row>
    <row r="102" spans="1:5" x14ac:dyDescent="0.25">
      <c r="A102" s="542" t="s">
        <v>1031</v>
      </c>
      <c r="B102" s="545" t="s">
        <v>1032</v>
      </c>
      <c r="C102" s="546">
        <v>109</v>
      </c>
      <c r="D102" s="546">
        <v>109</v>
      </c>
      <c r="E102" s="546">
        <v>100</v>
      </c>
    </row>
    <row r="103" spans="1:5" x14ac:dyDescent="0.25">
      <c r="A103" s="542" t="s">
        <v>1033</v>
      </c>
      <c r="B103" s="545" t="s">
        <v>1034</v>
      </c>
      <c r="C103" s="546">
        <v>109</v>
      </c>
      <c r="D103" s="546">
        <v>109</v>
      </c>
      <c r="E103" s="546">
        <v>100</v>
      </c>
    </row>
    <row r="104" spans="1:5" hidden="1" x14ac:dyDescent="0.25">
      <c r="A104" s="542" t="s">
        <v>1035</v>
      </c>
      <c r="B104" s="545" t="s">
        <v>1036</v>
      </c>
      <c r="C104" s="546">
        <v>0</v>
      </c>
      <c r="D104" s="546">
        <v>0</v>
      </c>
      <c r="E104" s="546">
        <v>0</v>
      </c>
    </row>
    <row r="105" spans="1:5" hidden="1" x14ac:dyDescent="0.25">
      <c r="A105" s="542" t="s">
        <v>1037</v>
      </c>
      <c r="B105" s="545" t="s">
        <v>1038</v>
      </c>
      <c r="C105" s="546">
        <v>0</v>
      </c>
      <c r="D105" s="546">
        <v>0</v>
      </c>
      <c r="E105" s="546">
        <v>0</v>
      </c>
    </row>
    <row r="106" spans="1:5" ht="26.25" hidden="1" x14ac:dyDescent="0.25">
      <c r="A106" s="542" t="s">
        <v>1039</v>
      </c>
      <c r="B106" s="545" t="s">
        <v>848</v>
      </c>
      <c r="C106" s="546">
        <v>0</v>
      </c>
      <c r="D106" s="546">
        <v>0</v>
      </c>
      <c r="E106" s="546">
        <v>0</v>
      </c>
    </row>
    <row r="107" spans="1:5" x14ac:dyDescent="0.25">
      <c r="A107" s="542" t="s">
        <v>1040</v>
      </c>
      <c r="B107" s="545" t="s">
        <v>1041</v>
      </c>
      <c r="C107" s="546">
        <v>326084</v>
      </c>
      <c r="D107" s="546">
        <v>307638</v>
      </c>
      <c r="E107" s="546">
        <v>94</v>
      </c>
    </row>
    <row r="108" spans="1:5" x14ac:dyDescent="0.25">
      <c r="A108" s="542" t="s">
        <v>1042</v>
      </c>
      <c r="B108" s="545" t="s">
        <v>1043</v>
      </c>
      <c r="C108" s="546">
        <v>107454</v>
      </c>
      <c r="D108" s="546">
        <v>522116</v>
      </c>
      <c r="E108" s="546">
        <v>485</v>
      </c>
    </row>
    <row r="109" spans="1:5" x14ac:dyDescent="0.25">
      <c r="A109" s="538" t="s">
        <v>895</v>
      </c>
      <c r="B109" s="539" t="s">
        <v>895</v>
      </c>
      <c r="C109" s="539" t="s">
        <v>895</v>
      </c>
      <c r="D109" s="539" t="s">
        <v>895</v>
      </c>
      <c r="E109" s="539" t="s">
        <v>895</v>
      </c>
    </row>
    <row r="110" spans="1:5" x14ac:dyDescent="0.25">
      <c r="A110" s="538" t="s">
        <v>1044</v>
      </c>
      <c r="B110" s="539" t="s">
        <v>1045</v>
      </c>
      <c r="C110" s="539" t="s">
        <v>895</v>
      </c>
      <c r="D110" s="539" t="s">
        <v>895</v>
      </c>
      <c r="E110" s="539" t="s">
        <v>895</v>
      </c>
    </row>
    <row r="111" spans="1:5" x14ac:dyDescent="0.25">
      <c r="A111" s="542" t="s">
        <v>1046</v>
      </c>
      <c r="B111" s="545" t="s">
        <v>1047</v>
      </c>
      <c r="C111" s="546">
        <v>235007</v>
      </c>
      <c r="D111" s="546">
        <v>140147</v>
      </c>
      <c r="E111" s="546">
        <v>59</v>
      </c>
    </row>
    <row r="112" spans="1:5" ht="26.25" x14ac:dyDescent="0.25">
      <c r="A112" s="542" t="s">
        <v>1048</v>
      </c>
      <c r="B112" s="545" t="s">
        <v>1049</v>
      </c>
      <c r="C112" s="546">
        <v>5157</v>
      </c>
      <c r="D112" s="546">
        <v>5157</v>
      </c>
      <c r="E112" s="546">
        <v>100</v>
      </c>
    </row>
    <row r="113" spans="1:5" x14ac:dyDescent="0.25">
      <c r="A113" s="1"/>
      <c r="B113" s="1"/>
      <c r="C113" s="1"/>
      <c r="D113" s="1"/>
      <c r="E113" s="1"/>
    </row>
  </sheetData>
  <mergeCells count="2">
    <mergeCell ref="A1:E1"/>
    <mergeCell ref="A3:E3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workbookViewId="0">
      <selection activeCell="C4" sqref="C4:D4"/>
    </sheetView>
  </sheetViews>
  <sheetFormatPr defaultRowHeight="15" x14ac:dyDescent="0.25"/>
  <cols>
    <col min="1" max="1" width="47.7109375" customWidth="1"/>
    <col min="2" max="2" width="7.85546875" customWidth="1"/>
    <col min="3" max="114" width="13" customWidth="1"/>
  </cols>
  <sheetData>
    <row r="1" spans="1:5" x14ac:dyDescent="0.25">
      <c r="A1" s="792" t="s">
        <v>1342</v>
      </c>
      <c r="B1" s="646"/>
      <c r="C1" s="646"/>
      <c r="D1" s="646"/>
      <c r="E1" s="646"/>
    </row>
    <row r="3" spans="1:5" ht="16.5" x14ac:dyDescent="0.35">
      <c r="A3" s="793" t="s">
        <v>890</v>
      </c>
      <c r="B3" s="791"/>
      <c r="C3" s="791"/>
      <c r="D3" s="791"/>
      <c r="E3" s="791"/>
    </row>
    <row r="4" spans="1:5" x14ac:dyDescent="0.25">
      <c r="C4" s="794" t="s">
        <v>1340</v>
      </c>
      <c r="D4" s="794"/>
    </row>
    <row r="5" spans="1:5" x14ac:dyDescent="0.25">
      <c r="A5" s="542" t="s">
        <v>0</v>
      </c>
      <c r="B5" s="542" t="s">
        <v>717</v>
      </c>
      <c r="C5" s="542" t="s">
        <v>891</v>
      </c>
      <c r="D5" s="542" t="s">
        <v>892</v>
      </c>
      <c r="E5" s="543" t="s">
        <v>893</v>
      </c>
    </row>
    <row r="6" spans="1:5" x14ac:dyDescent="0.25">
      <c r="A6" s="544">
        <v>1</v>
      </c>
      <c r="B6" s="544">
        <v>2</v>
      </c>
      <c r="C6" s="544">
        <v>3</v>
      </c>
      <c r="D6" s="544">
        <v>4</v>
      </c>
      <c r="E6" s="544">
        <v>5</v>
      </c>
    </row>
    <row r="7" spans="1:5" x14ac:dyDescent="0.25">
      <c r="A7" s="538" t="s">
        <v>894</v>
      </c>
      <c r="B7" s="539" t="s">
        <v>895</v>
      </c>
      <c r="C7" s="539" t="s">
        <v>895</v>
      </c>
      <c r="D7" s="539" t="s">
        <v>895</v>
      </c>
      <c r="E7" s="539" t="s">
        <v>895</v>
      </c>
    </row>
    <row r="8" spans="1:5" x14ac:dyDescent="0.25">
      <c r="A8" s="538" t="s">
        <v>896</v>
      </c>
      <c r="B8" s="539" t="s">
        <v>331</v>
      </c>
      <c r="C8" s="581">
        <v>858119</v>
      </c>
      <c r="D8" s="581">
        <v>686279</v>
      </c>
      <c r="E8" s="541">
        <v>79</v>
      </c>
    </row>
    <row r="9" spans="1:5" hidden="1" x14ac:dyDescent="0.25">
      <c r="A9" s="538" t="s">
        <v>897</v>
      </c>
      <c r="B9" s="539" t="s">
        <v>898</v>
      </c>
      <c r="C9" s="581">
        <v>0</v>
      </c>
      <c r="D9" s="581">
        <v>0</v>
      </c>
      <c r="E9" s="541">
        <v>0</v>
      </c>
    </row>
    <row r="10" spans="1:5" hidden="1" x14ac:dyDescent="0.25">
      <c r="A10" s="538" t="s">
        <v>899</v>
      </c>
      <c r="B10" s="539" t="s">
        <v>900</v>
      </c>
      <c r="C10" s="581">
        <v>0</v>
      </c>
      <c r="D10" s="581">
        <v>0</v>
      </c>
      <c r="E10" s="541">
        <v>0</v>
      </c>
    </row>
    <row r="11" spans="1:5" hidden="1" x14ac:dyDescent="0.25">
      <c r="A11" s="538" t="s">
        <v>901</v>
      </c>
      <c r="B11" s="539" t="s">
        <v>902</v>
      </c>
      <c r="C11" s="581">
        <v>0</v>
      </c>
      <c r="D11" s="581">
        <v>0</v>
      </c>
      <c r="E11" s="541">
        <v>0</v>
      </c>
    </row>
    <row r="12" spans="1:5" ht="26.25" hidden="1" x14ac:dyDescent="0.25">
      <c r="A12" s="538" t="s">
        <v>903</v>
      </c>
      <c r="B12" s="539" t="s">
        <v>904</v>
      </c>
      <c r="C12" s="581">
        <v>0</v>
      </c>
      <c r="D12" s="581">
        <v>0</v>
      </c>
      <c r="E12" s="541">
        <v>0</v>
      </c>
    </row>
    <row r="13" spans="1:5" hidden="1" x14ac:dyDescent="0.25">
      <c r="A13" s="538" t="s">
        <v>905</v>
      </c>
      <c r="B13" s="539" t="s">
        <v>906</v>
      </c>
      <c r="C13" s="581">
        <v>0</v>
      </c>
      <c r="D13" s="581">
        <v>0</v>
      </c>
      <c r="E13" s="541">
        <v>0</v>
      </c>
    </row>
    <row r="14" spans="1:5" hidden="1" x14ac:dyDescent="0.25">
      <c r="A14" s="538" t="s">
        <v>907</v>
      </c>
      <c r="B14" s="539" t="s">
        <v>908</v>
      </c>
      <c r="C14" s="581">
        <v>0</v>
      </c>
      <c r="D14" s="581">
        <v>0</v>
      </c>
      <c r="E14" s="541">
        <v>0</v>
      </c>
    </row>
    <row r="15" spans="1:5" hidden="1" x14ac:dyDescent="0.25">
      <c r="A15" s="538" t="s">
        <v>909</v>
      </c>
      <c r="B15" s="539" t="s">
        <v>910</v>
      </c>
      <c r="C15" s="581">
        <v>0</v>
      </c>
      <c r="D15" s="581">
        <v>0</v>
      </c>
      <c r="E15" s="541">
        <v>0</v>
      </c>
    </row>
    <row r="16" spans="1:5" hidden="1" x14ac:dyDescent="0.25">
      <c r="A16" s="538" t="s">
        <v>901</v>
      </c>
      <c r="B16" s="539" t="s">
        <v>911</v>
      </c>
      <c r="C16" s="581">
        <v>0</v>
      </c>
      <c r="D16" s="581">
        <v>0</v>
      </c>
      <c r="E16" s="541">
        <v>0</v>
      </c>
    </row>
    <row r="17" spans="1:5" ht="26.25" hidden="1" x14ac:dyDescent="0.25">
      <c r="A17" s="538" t="s">
        <v>903</v>
      </c>
      <c r="B17" s="539" t="s">
        <v>912</v>
      </c>
      <c r="C17" s="581">
        <v>0</v>
      </c>
      <c r="D17" s="581">
        <v>0</v>
      </c>
      <c r="E17" s="541">
        <v>0</v>
      </c>
    </row>
    <row r="18" spans="1:5" hidden="1" x14ac:dyDescent="0.25">
      <c r="A18" s="538" t="s">
        <v>905</v>
      </c>
      <c r="B18" s="539" t="s">
        <v>913</v>
      </c>
      <c r="C18" s="581">
        <v>0</v>
      </c>
      <c r="D18" s="581">
        <v>0</v>
      </c>
      <c r="E18" s="541">
        <v>0</v>
      </c>
    </row>
    <row r="19" spans="1:5" hidden="1" x14ac:dyDescent="0.25">
      <c r="A19" s="538" t="s">
        <v>907</v>
      </c>
      <c r="B19" s="539" t="s">
        <v>914</v>
      </c>
      <c r="C19" s="581">
        <v>0</v>
      </c>
      <c r="D19" s="581">
        <v>0</v>
      </c>
      <c r="E19" s="541">
        <v>0</v>
      </c>
    </row>
    <row r="20" spans="1:5" hidden="1" x14ac:dyDescent="0.25">
      <c r="A20" s="538" t="s">
        <v>915</v>
      </c>
      <c r="B20" s="539" t="s">
        <v>916</v>
      </c>
      <c r="C20" s="581">
        <v>0</v>
      </c>
      <c r="D20" s="581">
        <v>0</v>
      </c>
      <c r="E20" s="541">
        <v>0</v>
      </c>
    </row>
    <row r="21" spans="1:5" hidden="1" x14ac:dyDescent="0.25">
      <c r="A21" s="538" t="s">
        <v>901</v>
      </c>
      <c r="B21" s="539" t="s">
        <v>917</v>
      </c>
      <c r="C21" s="581">
        <v>0</v>
      </c>
      <c r="D21" s="581">
        <v>0</v>
      </c>
      <c r="E21" s="541">
        <v>0</v>
      </c>
    </row>
    <row r="22" spans="1:5" ht="26.25" hidden="1" x14ac:dyDescent="0.25">
      <c r="A22" s="538" t="s">
        <v>903</v>
      </c>
      <c r="B22" s="539" t="s">
        <v>918</v>
      </c>
      <c r="C22" s="581">
        <v>0</v>
      </c>
      <c r="D22" s="581">
        <v>0</v>
      </c>
      <c r="E22" s="541">
        <v>0</v>
      </c>
    </row>
    <row r="23" spans="1:5" hidden="1" x14ac:dyDescent="0.25">
      <c r="A23" s="538" t="s">
        <v>905</v>
      </c>
      <c r="B23" s="539" t="s">
        <v>919</v>
      </c>
      <c r="C23" s="581">
        <v>0</v>
      </c>
      <c r="D23" s="581">
        <v>0</v>
      </c>
      <c r="E23" s="541">
        <v>0</v>
      </c>
    </row>
    <row r="24" spans="1:5" hidden="1" x14ac:dyDescent="0.25">
      <c r="A24" s="538" t="s">
        <v>907</v>
      </c>
      <c r="B24" s="539" t="s">
        <v>920</v>
      </c>
      <c r="C24" s="581">
        <v>0</v>
      </c>
      <c r="D24" s="581">
        <v>0</v>
      </c>
      <c r="E24" s="541">
        <v>0</v>
      </c>
    </row>
    <row r="25" spans="1:5" x14ac:dyDescent="0.25">
      <c r="A25" s="538" t="s">
        <v>921</v>
      </c>
      <c r="B25" s="539" t="s">
        <v>922</v>
      </c>
      <c r="C25" s="581">
        <v>858119</v>
      </c>
      <c r="D25" s="581">
        <v>686279</v>
      </c>
      <c r="E25" s="541">
        <v>79</v>
      </c>
    </row>
    <row r="26" spans="1:5" hidden="1" x14ac:dyDescent="0.25">
      <c r="A26" s="538" t="s">
        <v>923</v>
      </c>
      <c r="B26" s="539" t="s">
        <v>924</v>
      </c>
      <c r="C26" s="581">
        <v>0</v>
      </c>
      <c r="D26" s="581">
        <v>0</v>
      </c>
      <c r="E26" s="541">
        <v>0</v>
      </c>
    </row>
    <row r="27" spans="1:5" hidden="1" x14ac:dyDescent="0.25">
      <c r="A27" s="538" t="s">
        <v>901</v>
      </c>
      <c r="B27" s="539" t="s">
        <v>925</v>
      </c>
      <c r="C27" s="581">
        <v>0</v>
      </c>
      <c r="D27" s="581">
        <v>0</v>
      </c>
      <c r="E27" s="541">
        <v>0</v>
      </c>
    </row>
    <row r="28" spans="1:5" ht="26.25" hidden="1" x14ac:dyDescent="0.25">
      <c r="A28" s="538" t="s">
        <v>903</v>
      </c>
      <c r="B28" s="539" t="s">
        <v>926</v>
      </c>
      <c r="C28" s="581">
        <v>0</v>
      </c>
      <c r="D28" s="581">
        <v>0</v>
      </c>
      <c r="E28" s="541">
        <v>0</v>
      </c>
    </row>
    <row r="29" spans="1:5" hidden="1" x14ac:dyDescent="0.25">
      <c r="A29" s="538" t="s">
        <v>905</v>
      </c>
      <c r="B29" s="539" t="s">
        <v>927</v>
      </c>
      <c r="C29" s="581">
        <v>0</v>
      </c>
      <c r="D29" s="581">
        <v>0</v>
      </c>
      <c r="E29" s="541">
        <v>0</v>
      </c>
    </row>
    <row r="30" spans="1:5" hidden="1" x14ac:dyDescent="0.25">
      <c r="A30" s="538" t="s">
        <v>907</v>
      </c>
      <c r="B30" s="539" t="s">
        <v>928</v>
      </c>
      <c r="C30" s="581">
        <v>0</v>
      </c>
      <c r="D30" s="581">
        <v>0</v>
      </c>
      <c r="E30" s="541">
        <v>0</v>
      </c>
    </row>
    <row r="31" spans="1:5" x14ac:dyDescent="0.25">
      <c r="A31" s="538" t="s">
        <v>929</v>
      </c>
      <c r="B31" s="539" t="s">
        <v>930</v>
      </c>
      <c r="C31" s="581">
        <v>858119</v>
      </c>
      <c r="D31" s="581">
        <v>686279</v>
      </c>
      <c r="E31" s="541">
        <v>79</v>
      </c>
    </row>
    <row r="32" spans="1:5" hidden="1" x14ac:dyDescent="0.25">
      <c r="A32" s="538" t="s">
        <v>901</v>
      </c>
      <c r="B32" s="539" t="s">
        <v>931</v>
      </c>
      <c r="C32" s="581">
        <v>0</v>
      </c>
      <c r="D32" s="581">
        <v>0</v>
      </c>
      <c r="E32" s="541">
        <v>0</v>
      </c>
    </row>
    <row r="33" spans="1:5" ht="26.25" hidden="1" x14ac:dyDescent="0.25">
      <c r="A33" s="538" t="s">
        <v>903</v>
      </c>
      <c r="B33" s="539" t="s">
        <v>932</v>
      </c>
      <c r="C33" s="581">
        <v>0</v>
      </c>
      <c r="D33" s="581">
        <v>0</v>
      </c>
      <c r="E33" s="541">
        <v>0</v>
      </c>
    </row>
    <row r="34" spans="1:5" hidden="1" x14ac:dyDescent="0.25">
      <c r="A34" s="538" t="s">
        <v>905</v>
      </c>
      <c r="B34" s="539" t="s">
        <v>933</v>
      </c>
      <c r="C34" s="581">
        <v>0</v>
      </c>
      <c r="D34" s="581">
        <v>0</v>
      </c>
      <c r="E34" s="541">
        <v>0</v>
      </c>
    </row>
    <row r="35" spans="1:5" x14ac:dyDescent="0.25">
      <c r="A35" s="538" t="s">
        <v>907</v>
      </c>
      <c r="B35" s="539" t="s">
        <v>934</v>
      </c>
      <c r="C35" s="581">
        <v>858119</v>
      </c>
      <c r="D35" s="581">
        <v>686279</v>
      </c>
      <c r="E35" s="541">
        <v>79</v>
      </c>
    </row>
    <row r="36" spans="1:5" hidden="1" x14ac:dyDescent="0.25">
      <c r="A36" s="538" t="s">
        <v>935</v>
      </c>
      <c r="B36" s="539" t="s">
        <v>936</v>
      </c>
      <c r="C36" s="581">
        <v>0</v>
      </c>
      <c r="D36" s="581">
        <v>0</v>
      </c>
      <c r="E36" s="541">
        <v>0</v>
      </c>
    </row>
    <row r="37" spans="1:5" hidden="1" x14ac:dyDescent="0.25">
      <c r="A37" s="538" t="s">
        <v>901</v>
      </c>
      <c r="B37" s="539" t="s">
        <v>937</v>
      </c>
      <c r="C37" s="581">
        <v>0</v>
      </c>
      <c r="D37" s="581">
        <v>0</v>
      </c>
      <c r="E37" s="541">
        <v>0</v>
      </c>
    </row>
    <row r="38" spans="1:5" ht="26.25" hidden="1" x14ac:dyDescent="0.25">
      <c r="A38" s="538" t="s">
        <v>903</v>
      </c>
      <c r="B38" s="539" t="s">
        <v>938</v>
      </c>
      <c r="C38" s="581">
        <v>0</v>
      </c>
      <c r="D38" s="581">
        <v>0</v>
      </c>
      <c r="E38" s="541">
        <v>0</v>
      </c>
    </row>
    <row r="39" spans="1:5" hidden="1" x14ac:dyDescent="0.25">
      <c r="A39" s="538" t="s">
        <v>905</v>
      </c>
      <c r="B39" s="539" t="s">
        <v>939</v>
      </c>
      <c r="C39" s="581">
        <v>0</v>
      </c>
      <c r="D39" s="581">
        <v>0</v>
      </c>
      <c r="E39" s="541">
        <v>0</v>
      </c>
    </row>
    <row r="40" spans="1:5" hidden="1" x14ac:dyDescent="0.25">
      <c r="A40" s="538" t="s">
        <v>907</v>
      </c>
      <c r="B40" s="539" t="s">
        <v>940</v>
      </c>
      <c r="C40" s="581">
        <v>0</v>
      </c>
      <c r="D40" s="581">
        <v>0</v>
      </c>
      <c r="E40" s="541">
        <v>0</v>
      </c>
    </row>
    <row r="41" spans="1:5" hidden="1" x14ac:dyDescent="0.25">
      <c r="A41" s="538" t="s">
        <v>941</v>
      </c>
      <c r="B41" s="539" t="s">
        <v>942</v>
      </c>
      <c r="C41" s="581">
        <v>0</v>
      </c>
      <c r="D41" s="581">
        <v>0</v>
      </c>
      <c r="E41" s="541">
        <v>0</v>
      </c>
    </row>
    <row r="42" spans="1:5" hidden="1" x14ac:dyDescent="0.25">
      <c r="A42" s="538" t="s">
        <v>901</v>
      </c>
      <c r="B42" s="539" t="s">
        <v>943</v>
      </c>
      <c r="C42" s="581">
        <v>0</v>
      </c>
      <c r="D42" s="581">
        <v>0</v>
      </c>
      <c r="E42" s="541">
        <v>0</v>
      </c>
    </row>
    <row r="43" spans="1:5" ht="26.25" hidden="1" x14ac:dyDescent="0.25">
      <c r="A43" s="538" t="s">
        <v>903</v>
      </c>
      <c r="B43" s="539" t="s">
        <v>944</v>
      </c>
      <c r="C43" s="581">
        <v>0</v>
      </c>
      <c r="D43" s="581">
        <v>0</v>
      </c>
      <c r="E43" s="541">
        <v>0</v>
      </c>
    </row>
    <row r="44" spans="1:5" hidden="1" x14ac:dyDescent="0.25">
      <c r="A44" s="538" t="s">
        <v>905</v>
      </c>
      <c r="B44" s="539" t="s">
        <v>945</v>
      </c>
      <c r="C44" s="581">
        <v>0</v>
      </c>
      <c r="D44" s="581">
        <v>0</v>
      </c>
      <c r="E44" s="541">
        <v>0</v>
      </c>
    </row>
    <row r="45" spans="1:5" hidden="1" x14ac:dyDescent="0.25">
      <c r="A45" s="538" t="s">
        <v>907</v>
      </c>
      <c r="B45" s="539" t="s">
        <v>946</v>
      </c>
      <c r="C45" s="581">
        <v>0</v>
      </c>
      <c r="D45" s="581">
        <v>0</v>
      </c>
      <c r="E45" s="541">
        <v>0</v>
      </c>
    </row>
    <row r="46" spans="1:5" hidden="1" x14ac:dyDescent="0.25">
      <c r="A46" s="538" t="s">
        <v>947</v>
      </c>
      <c r="B46" s="539" t="s">
        <v>948</v>
      </c>
      <c r="C46" s="581">
        <v>0</v>
      </c>
      <c r="D46" s="581">
        <v>0</v>
      </c>
      <c r="E46" s="541">
        <v>0</v>
      </c>
    </row>
    <row r="47" spans="1:5" hidden="1" x14ac:dyDescent="0.25">
      <c r="A47" s="538" t="s">
        <v>901</v>
      </c>
      <c r="B47" s="539" t="s">
        <v>949</v>
      </c>
      <c r="C47" s="581">
        <v>0</v>
      </c>
      <c r="D47" s="581">
        <v>0</v>
      </c>
      <c r="E47" s="541">
        <v>0</v>
      </c>
    </row>
    <row r="48" spans="1:5" ht="26.25" hidden="1" x14ac:dyDescent="0.25">
      <c r="A48" s="538" t="s">
        <v>903</v>
      </c>
      <c r="B48" s="539" t="s">
        <v>950</v>
      </c>
      <c r="C48" s="581">
        <v>0</v>
      </c>
      <c r="D48" s="581">
        <v>0</v>
      </c>
      <c r="E48" s="541">
        <v>0</v>
      </c>
    </row>
    <row r="49" spans="1:5" hidden="1" x14ac:dyDescent="0.25">
      <c r="A49" s="538" t="s">
        <v>905</v>
      </c>
      <c r="B49" s="539" t="s">
        <v>951</v>
      </c>
      <c r="C49" s="581">
        <v>0</v>
      </c>
      <c r="D49" s="581">
        <v>0</v>
      </c>
      <c r="E49" s="541">
        <v>0</v>
      </c>
    </row>
    <row r="50" spans="1:5" hidden="1" x14ac:dyDescent="0.25">
      <c r="A50" s="538" t="s">
        <v>907</v>
      </c>
      <c r="B50" s="539" t="s">
        <v>952</v>
      </c>
      <c r="C50" s="581">
        <v>0</v>
      </c>
      <c r="D50" s="581">
        <v>0</v>
      </c>
      <c r="E50" s="541">
        <v>0</v>
      </c>
    </row>
    <row r="51" spans="1:5" hidden="1" x14ac:dyDescent="0.25">
      <c r="A51" s="538" t="s">
        <v>953</v>
      </c>
      <c r="B51" s="539" t="s">
        <v>954</v>
      </c>
      <c r="C51" s="581">
        <v>0</v>
      </c>
      <c r="D51" s="581">
        <v>0</v>
      </c>
      <c r="E51" s="541">
        <v>0</v>
      </c>
    </row>
    <row r="52" spans="1:5" hidden="1" x14ac:dyDescent="0.25">
      <c r="A52" s="538" t="s">
        <v>955</v>
      </c>
      <c r="B52" s="539" t="s">
        <v>956</v>
      </c>
      <c r="C52" s="581">
        <v>0</v>
      </c>
      <c r="D52" s="581">
        <v>0</v>
      </c>
      <c r="E52" s="541">
        <v>0</v>
      </c>
    </row>
    <row r="53" spans="1:5" hidden="1" x14ac:dyDescent="0.25">
      <c r="A53" s="538" t="s">
        <v>901</v>
      </c>
      <c r="B53" s="540" t="s">
        <v>957</v>
      </c>
      <c r="C53" s="581">
        <v>0</v>
      </c>
      <c r="D53" s="581">
        <v>0</v>
      </c>
      <c r="E53" s="541">
        <v>0</v>
      </c>
    </row>
    <row r="54" spans="1:5" ht="26.25" hidden="1" x14ac:dyDescent="0.25">
      <c r="A54" s="538" t="s">
        <v>903</v>
      </c>
      <c r="B54" s="540" t="s">
        <v>958</v>
      </c>
      <c r="C54" s="581">
        <v>0</v>
      </c>
      <c r="D54" s="581">
        <v>0</v>
      </c>
      <c r="E54" s="541">
        <v>0</v>
      </c>
    </row>
    <row r="55" spans="1:5" hidden="1" x14ac:dyDescent="0.25">
      <c r="A55" s="538" t="s">
        <v>905</v>
      </c>
      <c r="B55" s="540" t="s">
        <v>959</v>
      </c>
      <c r="C55" s="581">
        <v>0</v>
      </c>
      <c r="D55" s="581">
        <v>0</v>
      </c>
      <c r="E55" s="541">
        <v>0</v>
      </c>
    </row>
    <row r="56" spans="1:5" hidden="1" x14ac:dyDescent="0.25">
      <c r="A56" s="538" t="s">
        <v>907</v>
      </c>
      <c r="B56" s="540" t="s">
        <v>960</v>
      </c>
      <c r="C56" s="581">
        <v>0</v>
      </c>
      <c r="D56" s="581">
        <v>0</v>
      </c>
      <c r="E56" s="541">
        <v>0</v>
      </c>
    </row>
    <row r="57" spans="1:5" hidden="1" x14ac:dyDescent="0.25">
      <c r="A57" s="538" t="s">
        <v>961</v>
      </c>
      <c r="B57" s="539" t="s">
        <v>962</v>
      </c>
      <c r="C57" s="581">
        <v>0</v>
      </c>
      <c r="D57" s="581">
        <v>0</v>
      </c>
      <c r="E57" s="541">
        <v>0</v>
      </c>
    </row>
    <row r="58" spans="1:5" hidden="1" x14ac:dyDescent="0.25">
      <c r="A58" s="538" t="s">
        <v>901</v>
      </c>
      <c r="B58" s="540" t="s">
        <v>963</v>
      </c>
      <c r="C58" s="581">
        <v>0</v>
      </c>
      <c r="D58" s="581">
        <v>0</v>
      </c>
      <c r="E58" s="541">
        <v>0</v>
      </c>
    </row>
    <row r="59" spans="1:5" ht="26.25" hidden="1" x14ac:dyDescent="0.25">
      <c r="A59" s="538" t="s">
        <v>903</v>
      </c>
      <c r="B59" s="540" t="s">
        <v>964</v>
      </c>
      <c r="C59" s="581">
        <v>0</v>
      </c>
      <c r="D59" s="581">
        <v>0</v>
      </c>
      <c r="E59" s="541">
        <v>0</v>
      </c>
    </row>
    <row r="60" spans="1:5" hidden="1" x14ac:dyDescent="0.25">
      <c r="A60" s="538" t="s">
        <v>905</v>
      </c>
      <c r="B60" s="540" t="s">
        <v>965</v>
      </c>
      <c r="C60" s="581">
        <v>0</v>
      </c>
      <c r="D60" s="581">
        <v>0</v>
      </c>
      <c r="E60" s="541">
        <v>0</v>
      </c>
    </row>
    <row r="61" spans="1:5" hidden="1" x14ac:dyDescent="0.25">
      <c r="A61" s="538" t="s">
        <v>907</v>
      </c>
      <c r="B61" s="540" t="s">
        <v>966</v>
      </c>
      <c r="C61" s="581">
        <v>0</v>
      </c>
      <c r="D61" s="581">
        <v>0</v>
      </c>
      <c r="E61" s="541">
        <v>0</v>
      </c>
    </row>
    <row r="62" spans="1:5" hidden="1" x14ac:dyDescent="0.25">
      <c r="A62" s="538" t="s">
        <v>967</v>
      </c>
      <c r="B62" s="539" t="s">
        <v>968</v>
      </c>
      <c r="C62" s="581">
        <v>0</v>
      </c>
      <c r="D62" s="581">
        <v>0</v>
      </c>
      <c r="E62" s="541">
        <v>0</v>
      </c>
    </row>
    <row r="63" spans="1:5" hidden="1" x14ac:dyDescent="0.25">
      <c r="A63" s="538" t="s">
        <v>901</v>
      </c>
      <c r="B63" s="540" t="s">
        <v>969</v>
      </c>
      <c r="C63" s="581">
        <v>0</v>
      </c>
      <c r="D63" s="581">
        <v>0</v>
      </c>
      <c r="E63" s="541">
        <v>0</v>
      </c>
    </row>
    <row r="64" spans="1:5" ht="26.25" hidden="1" x14ac:dyDescent="0.25">
      <c r="A64" s="538" t="s">
        <v>903</v>
      </c>
      <c r="B64" s="540" t="s">
        <v>970</v>
      </c>
      <c r="C64" s="581">
        <v>0</v>
      </c>
      <c r="D64" s="581">
        <v>0</v>
      </c>
      <c r="E64" s="541">
        <v>0</v>
      </c>
    </row>
    <row r="65" spans="1:5" hidden="1" x14ac:dyDescent="0.25">
      <c r="A65" s="538" t="s">
        <v>905</v>
      </c>
      <c r="B65" s="540" t="s">
        <v>971</v>
      </c>
      <c r="C65" s="581">
        <v>0</v>
      </c>
      <c r="D65" s="581">
        <v>0</v>
      </c>
      <c r="E65" s="541">
        <v>0</v>
      </c>
    </row>
    <row r="66" spans="1:5" hidden="1" x14ac:dyDescent="0.25">
      <c r="A66" s="538" t="s">
        <v>907</v>
      </c>
      <c r="B66" s="540" t="s">
        <v>972</v>
      </c>
      <c r="C66" s="581">
        <v>0</v>
      </c>
      <c r="D66" s="581">
        <v>0</v>
      </c>
      <c r="E66" s="541">
        <v>0</v>
      </c>
    </row>
    <row r="67" spans="1:5" hidden="1" x14ac:dyDescent="0.25">
      <c r="A67" s="538" t="s">
        <v>973</v>
      </c>
      <c r="B67" s="539" t="s">
        <v>974</v>
      </c>
      <c r="C67" s="581">
        <v>0</v>
      </c>
      <c r="D67" s="581">
        <v>0</v>
      </c>
      <c r="E67" s="541">
        <v>0</v>
      </c>
    </row>
    <row r="68" spans="1:5" hidden="1" x14ac:dyDescent="0.25">
      <c r="A68" s="538" t="s">
        <v>975</v>
      </c>
      <c r="B68" s="539" t="s">
        <v>976</v>
      </c>
      <c r="C68" s="581">
        <v>0</v>
      </c>
      <c r="D68" s="581">
        <v>0</v>
      </c>
      <c r="E68" s="541">
        <v>0</v>
      </c>
    </row>
    <row r="69" spans="1:5" hidden="1" x14ac:dyDescent="0.25">
      <c r="A69" s="538" t="s">
        <v>901</v>
      </c>
      <c r="B69" s="539" t="s">
        <v>977</v>
      </c>
      <c r="C69" s="581">
        <v>0</v>
      </c>
      <c r="D69" s="581">
        <v>0</v>
      </c>
      <c r="E69" s="541">
        <v>0</v>
      </c>
    </row>
    <row r="70" spans="1:5" ht="26.25" hidden="1" x14ac:dyDescent="0.25">
      <c r="A70" s="538" t="s">
        <v>903</v>
      </c>
      <c r="B70" s="539" t="s">
        <v>978</v>
      </c>
      <c r="C70" s="581">
        <v>0</v>
      </c>
      <c r="D70" s="581">
        <v>0</v>
      </c>
      <c r="E70" s="541">
        <v>0</v>
      </c>
    </row>
    <row r="71" spans="1:5" hidden="1" x14ac:dyDescent="0.25">
      <c r="A71" s="538" t="s">
        <v>905</v>
      </c>
      <c r="B71" s="539" t="s">
        <v>979</v>
      </c>
      <c r="C71" s="581">
        <v>0</v>
      </c>
      <c r="D71" s="581">
        <v>0</v>
      </c>
      <c r="E71" s="541">
        <v>0</v>
      </c>
    </row>
    <row r="72" spans="1:5" hidden="1" x14ac:dyDescent="0.25">
      <c r="A72" s="538" t="s">
        <v>907</v>
      </c>
      <c r="B72" s="539" t="s">
        <v>980</v>
      </c>
      <c r="C72" s="581">
        <v>0</v>
      </c>
      <c r="D72" s="581">
        <v>0</v>
      </c>
      <c r="E72" s="541">
        <v>0</v>
      </c>
    </row>
    <row r="73" spans="1:5" ht="26.25" hidden="1" x14ac:dyDescent="0.25">
      <c r="A73" s="538" t="s">
        <v>981</v>
      </c>
      <c r="B73" s="539" t="s">
        <v>982</v>
      </c>
      <c r="C73" s="581">
        <v>0</v>
      </c>
      <c r="D73" s="581">
        <v>0</v>
      </c>
      <c r="E73" s="541">
        <v>0</v>
      </c>
    </row>
    <row r="74" spans="1:5" hidden="1" x14ac:dyDescent="0.25">
      <c r="A74" s="538" t="s">
        <v>901</v>
      </c>
      <c r="B74" s="539" t="s">
        <v>983</v>
      </c>
      <c r="C74" s="581">
        <v>0</v>
      </c>
      <c r="D74" s="581">
        <v>0</v>
      </c>
      <c r="E74" s="541">
        <v>0</v>
      </c>
    </row>
    <row r="75" spans="1:5" ht="26.25" hidden="1" x14ac:dyDescent="0.25">
      <c r="A75" s="538" t="s">
        <v>903</v>
      </c>
      <c r="B75" s="539" t="s">
        <v>984</v>
      </c>
      <c r="C75" s="581">
        <v>0</v>
      </c>
      <c r="D75" s="581">
        <v>0</v>
      </c>
      <c r="E75" s="541">
        <v>0</v>
      </c>
    </row>
    <row r="76" spans="1:5" hidden="1" x14ac:dyDescent="0.25">
      <c r="A76" s="538" t="s">
        <v>905</v>
      </c>
      <c r="B76" s="539" t="s">
        <v>985</v>
      </c>
      <c r="C76" s="581">
        <v>0</v>
      </c>
      <c r="D76" s="581">
        <v>0</v>
      </c>
      <c r="E76" s="541">
        <v>0</v>
      </c>
    </row>
    <row r="77" spans="1:5" hidden="1" x14ac:dyDescent="0.25">
      <c r="A77" s="538" t="s">
        <v>907</v>
      </c>
      <c r="B77" s="539" t="s">
        <v>986</v>
      </c>
      <c r="C77" s="581">
        <v>0</v>
      </c>
      <c r="D77" s="581">
        <v>0</v>
      </c>
      <c r="E77" s="541">
        <v>0</v>
      </c>
    </row>
    <row r="78" spans="1:5" hidden="1" x14ac:dyDescent="0.25">
      <c r="A78" s="538" t="s">
        <v>987</v>
      </c>
      <c r="B78" s="539" t="s">
        <v>332</v>
      </c>
      <c r="C78" s="581">
        <v>0</v>
      </c>
      <c r="D78" s="581">
        <v>0</v>
      </c>
      <c r="E78" s="541">
        <v>0</v>
      </c>
    </row>
    <row r="79" spans="1:5" hidden="1" x14ac:dyDescent="0.25">
      <c r="A79" s="538" t="s">
        <v>988</v>
      </c>
      <c r="B79" s="539" t="s">
        <v>989</v>
      </c>
      <c r="C79" s="581">
        <v>0</v>
      </c>
      <c r="D79" s="581">
        <v>0</v>
      </c>
      <c r="E79" s="541">
        <v>0</v>
      </c>
    </row>
    <row r="80" spans="1:5" hidden="1" x14ac:dyDescent="0.25">
      <c r="A80" s="538" t="s">
        <v>990</v>
      </c>
      <c r="B80" s="539" t="s">
        <v>991</v>
      </c>
      <c r="C80" s="581">
        <v>0</v>
      </c>
      <c r="D80" s="581">
        <v>0</v>
      </c>
      <c r="E80" s="541">
        <v>0</v>
      </c>
    </row>
    <row r="81" spans="1:5" x14ac:dyDescent="0.25">
      <c r="A81" s="538" t="s">
        <v>992</v>
      </c>
      <c r="B81" s="539" t="s">
        <v>993</v>
      </c>
      <c r="C81" s="581">
        <v>44636</v>
      </c>
      <c r="D81" s="581">
        <v>637385</v>
      </c>
      <c r="E81" s="541">
        <v>1427</v>
      </c>
    </row>
    <row r="82" spans="1:5" hidden="1" x14ac:dyDescent="0.25">
      <c r="A82" s="538" t="s">
        <v>994</v>
      </c>
      <c r="B82" s="539" t="s">
        <v>995</v>
      </c>
      <c r="C82" s="581">
        <v>0</v>
      </c>
      <c r="D82" s="581">
        <v>0</v>
      </c>
      <c r="E82" s="541">
        <v>0</v>
      </c>
    </row>
    <row r="83" spans="1:5" x14ac:dyDescent="0.25">
      <c r="A83" s="538" t="s">
        <v>996</v>
      </c>
      <c r="B83" s="539" t="s">
        <v>997</v>
      </c>
      <c r="C83" s="581">
        <v>35280</v>
      </c>
      <c r="D83" s="581">
        <v>379795</v>
      </c>
      <c r="E83" s="541">
        <v>1076</v>
      </c>
    </row>
    <row r="84" spans="1:5" x14ac:dyDescent="0.25">
      <c r="A84" s="538" t="s">
        <v>998</v>
      </c>
      <c r="B84" s="539" t="s">
        <v>999</v>
      </c>
      <c r="C84" s="581">
        <v>9356</v>
      </c>
      <c r="D84" s="581">
        <v>257590</v>
      </c>
      <c r="E84" s="541">
        <v>2753</v>
      </c>
    </row>
    <row r="85" spans="1:5" hidden="1" x14ac:dyDescent="0.25">
      <c r="A85" s="538" t="s">
        <v>1000</v>
      </c>
      <c r="B85" s="539" t="s">
        <v>1001</v>
      </c>
      <c r="C85" s="581">
        <v>0</v>
      </c>
      <c r="D85" s="581">
        <v>0</v>
      </c>
      <c r="E85" s="541">
        <v>0</v>
      </c>
    </row>
    <row r="86" spans="1:5" x14ac:dyDescent="0.25">
      <c r="A86" s="538" t="s">
        <v>1002</v>
      </c>
      <c r="B86" s="539" t="s">
        <v>1003</v>
      </c>
      <c r="C86" s="581">
        <v>0</v>
      </c>
      <c r="D86" s="581">
        <v>135409</v>
      </c>
      <c r="E86" s="541">
        <v>0</v>
      </c>
    </row>
    <row r="87" spans="1:5" hidden="1" x14ac:dyDescent="0.25">
      <c r="A87" s="538" t="s">
        <v>1004</v>
      </c>
      <c r="B87" s="539" t="s">
        <v>1005</v>
      </c>
      <c r="C87" s="581">
        <v>0</v>
      </c>
      <c r="D87" s="581">
        <v>0</v>
      </c>
      <c r="E87" s="541">
        <v>0</v>
      </c>
    </row>
    <row r="88" spans="1:5" hidden="1" x14ac:dyDescent="0.25">
      <c r="A88" s="538" t="s">
        <v>1006</v>
      </c>
      <c r="B88" s="539" t="s">
        <v>1007</v>
      </c>
      <c r="C88" s="581">
        <v>0</v>
      </c>
      <c r="D88" s="581">
        <v>0</v>
      </c>
      <c r="E88" s="541">
        <v>0</v>
      </c>
    </row>
    <row r="89" spans="1:5" x14ac:dyDescent="0.25">
      <c r="A89" s="538" t="s">
        <v>1008</v>
      </c>
      <c r="B89" s="539" t="s">
        <v>1009</v>
      </c>
      <c r="C89" s="581">
        <v>0</v>
      </c>
      <c r="D89" s="581">
        <v>135409</v>
      </c>
      <c r="E89" s="541">
        <v>0</v>
      </c>
    </row>
    <row r="90" spans="1:5" x14ac:dyDescent="0.25">
      <c r="A90" s="538" t="s">
        <v>1010</v>
      </c>
      <c r="B90" s="539" t="s">
        <v>1011</v>
      </c>
      <c r="C90" s="581">
        <v>836874</v>
      </c>
      <c r="D90" s="581">
        <v>2201183</v>
      </c>
      <c r="E90" s="541">
        <v>263</v>
      </c>
    </row>
    <row r="91" spans="1:5" x14ac:dyDescent="0.25">
      <c r="A91" s="538" t="s">
        <v>1012</v>
      </c>
      <c r="B91" s="539" t="s">
        <v>1013</v>
      </c>
      <c r="C91" s="581">
        <v>471904</v>
      </c>
      <c r="D91" s="581">
        <v>0</v>
      </c>
      <c r="E91" s="541">
        <v>0</v>
      </c>
    </row>
    <row r="92" spans="1:5" x14ac:dyDescent="0.25">
      <c r="A92" s="538" t="s">
        <v>1014</v>
      </c>
      <c r="B92" s="539" t="s">
        <v>1015</v>
      </c>
      <c r="C92" s="581">
        <v>2211533</v>
      </c>
      <c r="D92" s="581">
        <v>3660256</v>
      </c>
      <c r="E92" s="541">
        <v>165</v>
      </c>
    </row>
    <row r="93" spans="1:5" x14ac:dyDescent="0.25">
      <c r="A93" s="538" t="s">
        <v>895</v>
      </c>
      <c r="B93" s="539" t="s">
        <v>895</v>
      </c>
      <c r="C93" s="582" t="s">
        <v>895</v>
      </c>
      <c r="D93" s="582" t="s">
        <v>895</v>
      </c>
      <c r="E93" s="539" t="s">
        <v>895</v>
      </c>
    </row>
    <row r="94" spans="1:5" x14ac:dyDescent="0.25">
      <c r="A94" s="538" t="s">
        <v>1016</v>
      </c>
      <c r="B94" s="539" t="s">
        <v>895</v>
      </c>
      <c r="C94" s="582" t="s">
        <v>895</v>
      </c>
      <c r="D94" s="582" t="s">
        <v>895</v>
      </c>
      <c r="E94" s="539" t="s">
        <v>895</v>
      </c>
    </row>
    <row r="95" spans="1:5" x14ac:dyDescent="0.25">
      <c r="A95" s="538" t="s">
        <v>1017</v>
      </c>
      <c r="B95" s="539" t="s">
        <v>1018</v>
      </c>
      <c r="C95" s="581">
        <v>-9079690</v>
      </c>
      <c r="D95" s="581">
        <v>573884</v>
      </c>
      <c r="E95" s="541">
        <v>-6</v>
      </c>
    </row>
    <row r="96" spans="1:5" hidden="1" x14ac:dyDescent="0.25">
      <c r="A96" s="538" t="s">
        <v>1019</v>
      </c>
      <c r="B96" s="539" t="s">
        <v>1020</v>
      </c>
      <c r="C96" s="581">
        <v>0</v>
      </c>
      <c r="D96" s="581">
        <v>0</v>
      </c>
      <c r="E96" s="541">
        <v>0</v>
      </c>
    </row>
    <row r="97" spans="1:5" hidden="1" x14ac:dyDescent="0.25">
      <c r="A97" s="538" t="s">
        <v>1021</v>
      </c>
      <c r="B97" s="539" t="s">
        <v>1022</v>
      </c>
      <c r="C97" s="581">
        <v>0</v>
      </c>
      <c r="D97" s="581">
        <v>0</v>
      </c>
      <c r="E97" s="541">
        <v>0</v>
      </c>
    </row>
    <row r="98" spans="1:5" x14ac:dyDescent="0.25">
      <c r="A98" s="538" t="s">
        <v>1023</v>
      </c>
      <c r="B98" s="539" t="s">
        <v>1024</v>
      </c>
      <c r="C98" s="581">
        <v>394075</v>
      </c>
      <c r="D98" s="581">
        <v>394075</v>
      </c>
      <c r="E98" s="541">
        <v>100</v>
      </c>
    </row>
    <row r="99" spans="1:5" x14ac:dyDescent="0.25">
      <c r="A99" s="538" t="s">
        <v>1025</v>
      </c>
      <c r="B99" s="539" t="s">
        <v>1026</v>
      </c>
      <c r="C99" s="581">
        <v>-646572</v>
      </c>
      <c r="D99" s="581">
        <v>-9473765</v>
      </c>
      <c r="E99" s="541">
        <v>1465</v>
      </c>
    </row>
    <row r="100" spans="1:5" hidden="1" x14ac:dyDescent="0.25">
      <c r="A100" s="538" t="s">
        <v>1027</v>
      </c>
      <c r="B100" s="539" t="s">
        <v>1028</v>
      </c>
      <c r="C100" s="581">
        <v>0</v>
      </c>
      <c r="D100" s="581">
        <v>0</v>
      </c>
      <c r="E100" s="541">
        <v>0</v>
      </c>
    </row>
    <row r="101" spans="1:5" x14ac:dyDescent="0.25">
      <c r="A101" s="538" t="s">
        <v>1029</v>
      </c>
      <c r="B101" s="539" t="s">
        <v>1030</v>
      </c>
      <c r="C101" s="581">
        <v>-8827193</v>
      </c>
      <c r="D101" s="581">
        <v>9653574</v>
      </c>
      <c r="E101" s="541">
        <v>-109</v>
      </c>
    </row>
    <row r="102" spans="1:5" x14ac:dyDescent="0.25">
      <c r="A102" s="538" t="s">
        <v>1031</v>
      </c>
      <c r="B102" s="539" t="s">
        <v>1032</v>
      </c>
      <c r="C102" s="581">
        <v>5102999</v>
      </c>
      <c r="D102" s="581">
        <v>579404</v>
      </c>
      <c r="E102" s="541">
        <v>11</v>
      </c>
    </row>
    <row r="103" spans="1:5" x14ac:dyDescent="0.25">
      <c r="A103" s="538" t="s">
        <v>1033</v>
      </c>
      <c r="B103" s="539" t="s">
        <v>1034</v>
      </c>
      <c r="C103" s="581">
        <v>5102999</v>
      </c>
      <c r="D103" s="581">
        <v>579404</v>
      </c>
      <c r="E103" s="541">
        <v>11</v>
      </c>
    </row>
    <row r="104" spans="1:5" hidden="1" x14ac:dyDescent="0.25">
      <c r="A104" s="538" t="s">
        <v>1035</v>
      </c>
      <c r="B104" s="539" t="s">
        <v>1036</v>
      </c>
      <c r="C104" s="581">
        <v>0</v>
      </c>
      <c r="D104" s="581">
        <v>0</v>
      </c>
      <c r="E104" s="541">
        <v>0</v>
      </c>
    </row>
    <row r="105" spans="1:5" hidden="1" x14ac:dyDescent="0.25">
      <c r="A105" s="538" t="s">
        <v>1037</v>
      </c>
      <c r="B105" s="539" t="s">
        <v>1038</v>
      </c>
      <c r="C105" s="581">
        <v>0</v>
      </c>
      <c r="D105" s="581">
        <v>0</v>
      </c>
      <c r="E105" s="541">
        <v>0</v>
      </c>
    </row>
    <row r="106" spans="1:5" ht="26.25" hidden="1" x14ac:dyDescent="0.25">
      <c r="A106" s="538" t="s">
        <v>1039</v>
      </c>
      <c r="B106" s="539" t="s">
        <v>848</v>
      </c>
      <c r="C106" s="581">
        <v>0</v>
      </c>
      <c r="D106" s="581">
        <v>0</v>
      </c>
      <c r="E106" s="541">
        <v>0</v>
      </c>
    </row>
    <row r="107" spans="1:5" x14ac:dyDescent="0.25">
      <c r="A107" s="538" t="s">
        <v>1040</v>
      </c>
      <c r="B107" s="539" t="s">
        <v>1041</v>
      </c>
      <c r="C107" s="581">
        <v>6188224</v>
      </c>
      <c r="D107" s="581">
        <v>2506968</v>
      </c>
      <c r="E107" s="541">
        <v>40</v>
      </c>
    </row>
    <row r="108" spans="1:5" x14ac:dyDescent="0.25">
      <c r="A108" s="538" t="s">
        <v>1042</v>
      </c>
      <c r="B108" s="539" t="s">
        <v>1043</v>
      </c>
      <c r="C108" s="581">
        <v>2211533</v>
      </c>
      <c r="D108" s="581">
        <v>3660256</v>
      </c>
      <c r="E108" s="541">
        <v>165</v>
      </c>
    </row>
    <row r="109" spans="1:5" x14ac:dyDescent="0.25">
      <c r="A109" s="538" t="s">
        <v>895</v>
      </c>
      <c r="B109" s="539" t="s">
        <v>895</v>
      </c>
      <c r="C109" s="582" t="s">
        <v>895</v>
      </c>
      <c r="D109" s="582" t="s">
        <v>895</v>
      </c>
      <c r="E109" s="539" t="s">
        <v>895</v>
      </c>
    </row>
    <row r="110" spans="1:5" x14ac:dyDescent="0.25">
      <c r="A110" s="538" t="s">
        <v>1044</v>
      </c>
      <c r="B110" s="539" t="s">
        <v>1045</v>
      </c>
      <c r="C110" s="582" t="s">
        <v>895</v>
      </c>
      <c r="D110" s="582" t="s">
        <v>895</v>
      </c>
      <c r="E110" s="539" t="s">
        <v>895</v>
      </c>
    </row>
    <row r="111" spans="1:5" x14ac:dyDescent="0.25">
      <c r="A111" s="538" t="s">
        <v>1046</v>
      </c>
      <c r="B111" s="539" t="s">
        <v>1047</v>
      </c>
      <c r="C111" s="581">
        <v>130937</v>
      </c>
      <c r="D111" s="581">
        <v>392354</v>
      </c>
      <c r="E111" s="541">
        <v>299</v>
      </c>
    </row>
    <row r="112" spans="1:5" ht="26.25" x14ac:dyDescent="0.25">
      <c r="A112" s="538" t="s">
        <v>1048</v>
      </c>
      <c r="B112" s="539" t="s">
        <v>1049</v>
      </c>
      <c r="C112" s="581">
        <v>183929</v>
      </c>
      <c r="D112" s="581">
        <v>183929</v>
      </c>
      <c r="E112" s="541">
        <v>100</v>
      </c>
    </row>
  </sheetData>
  <mergeCells count="3">
    <mergeCell ref="A1:E1"/>
    <mergeCell ref="A3:E3"/>
    <mergeCell ref="C4:D4"/>
  </mergeCells>
  <pageMargins left="0.7" right="0.7" top="0.75" bottom="0.75" header="0.3" footer="0.3"/>
  <pageSetup paperSize="9" scale="9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workbookViewId="0">
      <selection activeCell="C8" sqref="C8:D112"/>
    </sheetView>
  </sheetViews>
  <sheetFormatPr defaultRowHeight="15" x14ac:dyDescent="0.25"/>
  <cols>
    <col min="1" max="1" width="48" customWidth="1"/>
    <col min="2" max="2" width="8.5703125" customWidth="1"/>
    <col min="3" max="114" width="13" customWidth="1"/>
  </cols>
  <sheetData>
    <row r="1" spans="1:5" x14ac:dyDescent="0.25">
      <c r="A1" s="792" t="s">
        <v>1343</v>
      </c>
      <c r="B1" s="646"/>
      <c r="C1" s="646"/>
      <c r="D1" s="646"/>
      <c r="E1" s="646"/>
    </row>
    <row r="3" spans="1:5" ht="16.5" x14ac:dyDescent="0.35">
      <c r="A3" s="793" t="s">
        <v>890</v>
      </c>
      <c r="B3" s="791"/>
      <c r="C3" s="791"/>
      <c r="D3" s="791"/>
      <c r="E3" s="791"/>
    </row>
    <row r="4" spans="1:5" x14ac:dyDescent="0.25">
      <c r="C4" s="794" t="s">
        <v>1340</v>
      </c>
      <c r="D4" s="794"/>
    </row>
    <row r="5" spans="1:5" x14ac:dyDescent="0.25">
      <c r="A5" s="542" t="s">
        <v>0</v>
      </c>
      <c r="B5" s="542" t="s">
        <v>717</v>
      </c>
      <c r="C5" s="542" t="s">
        <v>891</v>
      </c>
      <c r="D5" s="542" t="s">
        <v>892</v>
      </c>
      <c r="E5" s="543" t="s">
        <v>893</v>
      </c>
    </row>
    <row r="6" spans="1:5" x14ac:dyDescent="0.25">
      <c r="A6" s="544">
        <v>1</v>
      </c>
      <c r="B6" s="544">
        <v>2</v>
      </c>
      <c r="C6" s="544">
        <v>3</v>
      </c>
      <c r="D6" s="544">
        <v>4</v>
      </c>
      <c r="E6" s="544">
        <v>5</v>
      </c>
    </row>
    <row r="7" spans="1:5" x14ac:dyDescent="0.25">
      <c r="A7" s="538" t="s">
        <v>894</v>
      </c>
      <c r="B7" s="539" t="s">
        <v>895</v>
      </c>
      <c r="C7" s="539" t="s">
        <v>895</v>
      </c>
      <c r="D7" s="539" t="s">
        <v>895</v>
      </c>
      <c r="E7" s="539" t="s">
        <v>895</v>
      </c>
    </row>
    <row r="8" spans="1:5" x14ac:dyDescent="0.25">
      <c r="A8" s="538" t="s">
        <v>896</v>
      </c>
      <c r="B8" s="539" t="s">
        <v>331</v>
      </c>
      <c r="C8" s="581">
        <v>2947023</v>
      </c>
      <c r="D8" s="581">
        <v>2660299</v>
      </c>
      <c r="E8" s="541">
        <v>90</v>
      </c>
    </row>
    <row r="9" spans="1:5" hidden="1" x14ac:dyDescent="0.25">
      <c r="A9" s="538" t="s">
        <v>897</v>
      </c>
      <c r="B9" s="539" t="s">
        <v>898</v>
      </c>
      <c r="C9" s="581">
        <v>0</v>
      </c>
      <c r="D9" s="581">
        <v>0</v>
      </c>
      <c r="E9" s="541">
        <v>0</v>
      </c>
    </row>
    <row r="10" spans="1:5" hidden="1" x14ac:dyDescent="0.25">
      <c r="A10" s="538" t="s">
        <v>899</v>
      </c>
      <c r="B10" s="539" t="s">
        <v>900</v>
      </c>
      <c r="C10" s="581">
        <v>0</v>
      </c>
      <c r="D10" s="581">
        <v>0</v>
      </c>
      <c r="E10" s="541">
        <v>0</v>
      </c>
    </row>
    <row r="11" spans="1:5" hidden="1" x14ac:dyDescent="0.25">
      <c r="A11" s="538" t="s">
        <v>901</v>
      </c>
      <c r="B11" s="539" t="s">
        <v>902</v>
      </c>
      <c r="C11" s="581">
        <v>0</v>
      </c>
      <c r="D11" s="581">
        <v>0</v>
      </c>
      <c r="E11" s="541">
        <v>0</v>
      </c>
    </row>
    <row r="12" spans="1:5" ht="26.25" hidden="1" x14ac:dyDescent="0.25">
      <c r="A12" s="538" t="s">
        <v>903</v>
      </c>
      <c r="B12" s="539" t="s">
        <v>904</v>
      </c>
      <c r="C12" s="581">
        <v>0</v>
      </c>
      <c r="D12" s="581">
        <v>0</v>
      </c>
      <c r="E12" s="541">
        <v>0</v>
      </c>
    </row>
    <row r="13" spans="1:5" hidden="1" x14ac:dyDescent="0.25">
      <c r="A13" s="538" t="s">
        <v>905</v>
      </c>
      <c r="B13" s="539" t="s">
        <v>906</v>
      </c>
      <c r="C13" s="581">
        <v>0</v>
      </c>
      <c r="D13" s="581">
        <v>0</v>
      </c>
      <c r="E13" s="541">
        <v>0</v>
      </c>
    </row>
    <row r="14" spans="1:5" hidden="1" x14ac:dyDescent="0.25">
      <c r="A14" s="538" t="s">
        <v>907</v>
      </c>
      <c r="B14" s="539" t="s">
        <v>908</v>
      </c>
      <c r="C14" s="581">
        <v>0</v>
      </c>
      <c r="D14" s="581">
        <v>0</v>
      </c>
      <c r="E14" s="541">
        <v>0</v>
      </c>
    </row>
    <row r="15" spans="1:5" hidden="1" x14ac:dyDescent="0.25">
      <c r="A15" s="538" t="s">
        <v>909</v>
      </c>
      <c r="B15" s="539" t="s">
        <v>910</v>
      </c>
      <c r="C15" s="581">
        <v>0</v>
      </c>
      <c r="D15" s="581">
        <v>0</v>
      </c>
      <c r="E15" s="541">
        <v>0</v>
      </c>
    </row>
    <row r="16" spans="1:5" hidden="1" x14ac:dyDescent="0.25">
      <c r="A16" s="538" t="s">
        <v>901</v>
      </c>
      <c r="B16" s="539" t="s">
        <v>911</v>
      </c>
      <c r="C16" s="581">
        <v>0</v>
      </c>
      <c r="D16" s="581">
        <v>0</v>
      </c>
      <c r="E16" s="541">
        <v>0</v>
      </c>
    </row>
    <row r="17" spans="1:5" ht="26.25" hidden="1" x14ac:dyDescent="0.25">
      <c r="A17" s="538" t="s">
        <v>903</v>
      </c>
      <c r="B17" s="539" t="s">
        <v>912</v>
      </c>
      <c r="C17" s="581">
        <v>0</v>
      </c>
      <c r="D17" s="581">
        <v>0</v>
      </c>
      <c r="E17" s="541">
        <v>0</v>
      </c>
    </row>
    <row r="18" spans="1:5" hidden="1" x14ac:dyDescent="0.25">
      <c r="A18" s="538" t="s">
        <v>905</v>
      </c>
      <c r="B18" s="539" t="s">
        <v>913</v>
      </c>
      <c r="C18" s="581">
        <v>0</v>
      </c>
      <c r="D18" s="581">
        <v>0</v>
      </c>
      <c r="E18" s="541">
        <v>0</v>
      </c>
    </row>
    <row r="19" spans="1:5" hidden="1" x14ac:dyDescent="0.25">
      <c r="A19" s="538" t="s">
        <v>907</v>
      </c>
      <c r="B19" s="539" t="s">
        <v>914</v>
      </c>
      <c r="C19" s="581">
        <v>0</v>
      </c>
      <c r="D19" s="581">
        <v>0</v>
      </c>
      <c r="E19" s="541">
        <v>0</v>
      </c>
    </row>
    <row r="20" spans="1:5" hidden="1" x14ac:dyDescent="0.25">
      <c r="A20" s="538" t="s">
        <v>915</v>
      </c>
      <c r="B20" s="539" t="s">
        <v>916</v>
      </c>
      <c r="C20" s="581">
        <v>0</v>
      </c>
      <c r="D20" s="581">
        <v>0</v>
      </c>
      <c r="E20" s="541">
        <v>0</v>
      </c>
    </row>
    <row r="21" spans="1:5" hidden="1" x14ac:dyDescent="0.25">
      <c r="A21" s="538" t="s">
        <v>901</v>
      </c>
      <c r="B21" s="539" t="s">
        <v>917</v>
      </c>
      <c r="C21" s="581">
        <v>0</v>
      </c>
      <c r="D21" s="581">
        <v>0</v>
      </c>
      <c r="E21" s="541">
        <v>0</v>
      </c>
    </row>
    <row r="22" spans="1:5" ht="26.25" hidden="1" x14ac:dyDescent="0.25">
      <c r="A22" s="538" t="s">
        <v>903</v>
      </c>
      <c r="B22" s="539" t="s">
        <v>918</v>
      </c>
      <c r="C22" s="581">
        <v>0</v>
      </c>
      <c r="D22" s="581">
        <v>0</v>
      </c>
      <c r="E22" s="541">
        <v>0</v>
      </c>
    </row>
    <row r="23" spans="1:5" hidden="1" x14ac:dyDescent="0.25">
      <c r="A23" s="538" t="s">
        <v>905</v>
      </c>
      <c r="B23" s="539" t="s">
        <v>919</v>
      </c>
      <c r="C23" s="581">
        <v>0</v>
      </c>
      <c r="D23" s="581">
        <v>0</v>
      </c>
      <c r="E23" s="541">
        <v>0</v>
      </c>
    </row>
    <row r="24" spans="1:5" hidden="1" x14ac:dyDescent="0.25">
      <c r="A24" s="538" t="s">
        <v>907</v>
      </c>
      <c r="B24" s="539" t="s">
        <v>920</v>
      </c>
      <c r="C24" s="581">
        <v>0</v>
      </c>
      <c r="D24" s="581">
        <v>0</v>
      </c>
      <c r="E24" s="541">
        <v>0</v>
      </c>
    </row>
    <row r="25" spans="1:5" x14ac:dyDescent="0.25">
      <c r="A25" s="538" t="s">
        <v>921</v>
      </c>
      <c r="B25" s="539" t="s">
        <v>922</v>
      </c>
      <c r="C25" s="581">
        <v>2947023</v>
      </c>
      <c r="D25" s="581">
        <v>2660299</v>
      </c>
      <c r="E25" s="541">
        <v>90</v>
      </c>
    </row>
    <row r="26" spans="1:5" x14ac:dyDescent="0.25">
      <c r="A26" s="538" t="s">
        <v>923</v>
      </c>
      <c r="B26" s="539" t="s">
        <v>924</v>
      </c>
      <c r="C26" s="581">
        <v>1884773</v>
      </c>
      <c r="D26" s="581">
        <v>1846065</v>
      </c>
      <c r="E26" s="541">
        <v>97</v>
      </c>
    </row>
    <row r="27" spans="1:5" hidden="1" x14ac:dyDescent="0.25">
      <c r="A27" s="538" t="s">
        <v>901</v>
      </c>
      <c r="B27" s="539" t="s">
        <v>925</v>
      </c>
      <c r="C27" s="581">
        <v>0</v>
      </c>
      <c r="D27" s="581">
        <v>0</v>
      </c>
      <c r="E27" s="541">
        <v>0</v>
      </c>
    </row>
    <row r="28" spans="1:5" ht="26.25" hidden="1" x14ac:dyDescent="0.25">
      <c r="A28" s="538" t="s">
        <v>903</v>
      </c>
      <c r="B28" s="539" t="s">
        <v>926</v>
      </c>
      <c r="C28" s="581">
        <v>0</v>
      </c>
      <c r="D28" s="581">
        <v>0</v>
      </c>
      <c r="E28" s="541">
        <v>0</v>
      </c>
    </row>
    <row r="29" spans="1:5" x14ac:dyDescent="0.25">
      <c r="A29" s="538" t="s">
        <v>905</v>
      </c>
      <c r="B29" s="539" t="s">
        <v>927</v>
      </c>
      <c r="C29" s="581">
        <v>1884773</v>
      </c>
      <c r="D29" s="581">
        <v>1846065</v>
      </c>
      <c r="E29" s="541">
        <v>97</v>
      </c>
    </row>
    <row r="30" spans="1:5" hidden="1" x14ac:dyDescent="0.25">
      <c r="A30" s="538" t="s">
        <v>907</v>
      </c>
      <c r="B30" s="539" t="s">
        <v>928</v>
      </c>
      <c r="C30" s="581">
        <v>0</v>
      </c>
      <c r="D30" s="581">
        <v>0</v>
      </c>
      <c r="E30" s="541">
        <v>0</v>
      </c>
    </row>
    <row r="31" spans="1:5" x14ac:dyDescent="0.25">
      <c r="A31" s="538" t="s">
        <v>929</v>
      </c>
      <c r="B31" s="539" t="s">
        <v>930</v>
      </c>
      <c r="C31" s="581">
        <v>1062250</v>
      </c>
      <c r="D31" s="581">
        <v>814234</v>
      </c>
      <c r="E31" s="541">
        <v>76</v>
      </c>
    </row>
    <row r="32" spans="1:5" hidden="1" x14ac:dyDescent="0.25">
      <c r="A32" s="538" t="s">
        <v>901</v>
      </c>
      <c r="B32" s="539" t="s">
        <v>931</v>
      </c>
      <c r="C32" s="581">
        <v>0</v>
      </c>
      <c r="D32" s="581">
        <v>0</v>
      </c>
      <c r="E32" s="541">
        <v>0</v>
      </c>
    </row>
    <row r="33" spans="1:5" ht="26.25" hidden="1" x14ac:dyDescent="0.25">
      <c r="A33" s="538" t="s">
        <v>903</v>
      </c>
      <c r="B33" s="539" t="s">
        <v>932</v>
      </c>
      <c r="C33" s="581">
        <v>0</v>
      </c>
      <c r="D33" s="581">
        <v>0</v>
      </c>
      <c r="E33" s="541">
        <v>0</v>
      </c>
    </row>
    <row r="34" spans="1:5" hidden="1" x14ac:dyDescent="0.25">
      <c r="A34" s="538" t="s">
        <v>905</v>
      </c>
      <c r="B34" s="539" t="s">
        <v>933</v>
      </c>
      <c r="C34" s="581">
        <v>0</v>
      </c>
      <c r="D34" s="581">
        <v>0</v>
      </c>
      <c r="E34" s="541">
        <v>0</v>
      </c>
    </row>
    <row r="35" spans="1:5" x14ac:dyDescent="0.25">
      <c r="A35" s="538" t="s">
        <v>907</v>
      </c>
      <c r="B35" s="539" t="s">
        <v>934</v>
      </c>
      <c r="C35" s="581">
        <v>1062250</v>
      </c>
      <c r="D35" s="581">
        <v>814234</v>
      </c>
      <c r="E35" s="541">
        <v>76</v>
      </c>
    </row>
    <row r="36" spans="1:5" hidden="1" x14ac:dyDescent="0.25">
      <c r="A36" s="538" t="s">
        <v>935</v>
      </c>
      <c r="B36" s="539" t="s">
        <v>936</v>
      </c>
      <c r="C36" s="581">
        <v>0</v>
      </c>
      <c r="D36" s="581">
        <v>0</v>
      </c>
      <c r="E36" s="541">
        <v>0</v>
      </c>
    </row>
    <row r="37" spans="1:5" hidden="1" x14ac:dyDescent="0.25">
      <c r="A37" s="538" t="s">
        <v>901</v>
      </c>
      <c r="B37" s="539" t="s">
        <v>937</v>
      </c>
      <c r="C37" s="581">
        <v>0</v>
      </c>
      <c r="D37" s="581">
        <v>0</v>
      </c>
      <c r="E37" s="541">
        <v>0</v>
      </c>
    </row>
    <row r="38" spans="1:5" ht="26.25" hidden="1" x14ac:dyDescent="0.25">
      <c r="A38" s="538" t="s">
        <v>903</v>
      </c>
      <c r="B38" s="539" t="s">
        <v>938</v>
      </c>
      <c r="C38" s="581">
        <v>0</v>
      </c>
      <c r="D38" s="581">
        <v>0</v>
      </c>
      <c r="E38" s="541">
        <v>0</v>
      </c>
    </row>
    <row r="39" spans="1:5" hidden="1" x14ac:dyDescent="0.25">
      <c r="A39" s="538" t="s">
        <v>905</v>
      </c>
      <c r="B39" s="539" t="s">
        <v>939</v>
      </c>
      <c r="C39" s="581">
        <v>0</v>
      </c>
      <c r="D39" s="581">
        <v>0</v>
      </c>
      <c r="E39" s="541">
        <v>0</v>
      </c>
    </row>
    <row r="40" spans="1:5" hidden="1" x14ac:dyDescent="0.25">
      <c r="A40" s="538" t="s">
        <v>907</v>
      </c>
      <c r="B40" s="539" t="s">
        <v>940</v>
      </c>
      <c r="C40" s="581">
        <v>0</v>
      </c>
      <c r="D40" s="581">
        <v>0</v>
      </c>
      <c r="E40" s="541">
        <v>0</v>
      </c>
    </row>
    <row r="41" spans="1:5" hidden="1" x14ac:dyDescent="0.25">
      <c r="A41" s="538" t="s">
        <v>941</v>
      </c>
      <c r="B41" s="539" t="s">
        <v>942</v>
      </c>
      <c r="C41" s="581">
        <v>0</v>
      </c>
      <c r="D41" s="581">
        <v>0</v>
      </c>
      <c r="E41" s="541">
        <v>0</v>
      </c>
    </row>
    <row r="42" spans="1:5" hidden="1" x14ac:dyDescent="0.25">
      <c r="A42" s="538" t="s">
        <v>901</v>
      </c>
      <c r="B42" s="539" t="s">
        <v>943</v>
      </c>
      <c r="C42" s="581">
        <v>0</v>
      </c>
      <c r="D42" s="581">
        <v>0</v>
      </c>
      <c r="E42" s="541">
        <v>0</v>
      </c>
    </row>
    <row r="43" spans="1:5" ht="26.25" hidden="1" x14ac:dyDescent="0.25">
      <c r="A43" s="538" t="s">
        <v>903</v>
      </c>
      <c r="B43" s="539" t="s">
        <v>944</v>
      </c>
      <c r="C43" s="581">
        <v>0</v>
      </c>
      <c r="D43" s="581">
        <v>0</v>
      </c>
      <c r="E43" s="541">
        <v>0</v>
      </c>
    </row>
    <row r="44" spans="1:5" hidden="1" x14ac:dyDescent="0.25">
      <c r="A44" s="538" t="s">
        <v>905</v>
      </c>
      <c r="B44" s="539" t="s">
        <v>945</v>
      </c>
      <c r="C44" s="581">
        <v>0</v>
      </c>
      <c r="D44" s="581">
        <v>0</v>
      </c>
      <c r="E44" s="541">
        <v>0</v>
      </c>
    </row>
    <row r="45" spans="1:5" hidden="1" x14ac:dyDescent="0.25">
      <c r="A45" s="538" t="s">
        <v>907</v>
      </c>
      <c r="B45" s="539" t="s">
        <v>946</v>
      </c>
      <c r="C45" s="581">
        <v>0</v>
      </c>
      <c r="D45" s="581">
        <v>0</v>
      </c>
      <c r="E45" s="541">
        <v>0</v>
      </c>
    </row>
    <row r="46" spans="1:5" hidden="1" x14ac:dyDescent="0.25">
      <c r="A46" s="538" t="s">
        <v>947</v>
      </c>
      <c r="B46" s="539" t="s">
        <v>948</v>
      </c>
      <c r="C46" s="581">
        <v>0</v>
      </c>
      <c r="D46" s="581">
        <v>0</v>
      </c>
      <c r="E46" s="541">
        <v>0</v>
      </c>
    </row>
    <row r="47" spans="1:5" hidden="1" x14ac:dyDescent="0.25">
      <c r="A47" s="538" t="s">
        <v>901</v>
      </c>
      <c r="B47" s="539" t="s">
        <v>949</v>
      </c>
      <c r="C47" s="581">
        <v>0</v>
      </c>
      <c r="D47" s="581">
        <v>0</v>
      </c>
      <c r="E47" s="541">
        <v>0</v>
      </c>
    </row>
    <row r="48" spans="1:5" ht="26.25" hidden="1" x14ac:dyDescent="0.25">
      <c r="A48" s="538" t="s">
        <v>903</v>
      </c>
      <c r="B48" s="539" t="s">
        <v>950</v>
      </c>
      <c r="C48" s="581">
        <v>0</v>
      </c>
      <c r="D48" s="581">
        <v>0</v>
      </c>
      <c r="E48" s="541">
        <v>0</v>
      </c>
    </row>
    <row r="49" spans="1:5" hidden="1" x14ac:dyDescent="0.25">
      <c r="A49" s="538" t="s">
        <v>905</v>
      </c>
      <c r="B49" s="539" t="s">
        <v>951</v>
      </c>
      <c r="C49" s="581">
        <v>0</v>
      </c>
      <c r="D49" s="581">
        <v>0</v>
      </c>
      <c r="E49" s="541">
        <v>0</v>
      </c>
    </row>
    <row r="50" spans="1:5" hidden="1" x14ac:dyDescent="0.25">
      <c r="A50" s="538" t="s">
        <v>907</v>
      </c>
      <c r="B50" s="539" t="s">
        <v>952</v>
      </c>
      <c r="C50" s="581">
        <v>0</v>
      </c>
      <c r="D50" s="581">
        <v>0</v>
      </c>
      <c r="E50" s="541">
        <v>0</v>
      </c>
    </row>
    <row r="51" spans="1:5" hidden="1" x14ac:dyDescent="0.25">
      <c r="A51" s="538" t="s">
        <v>953</v>
      </c>
      <c r="B51" s="539" t="s">
        <v>954</v>
      </c>
      <c r="C51" s="581">
        <v>0</v>
      </c>
      <c r="D51" s="581">
        <v>0</v>
      </c>
      <c r="E51" s="541">
        <v>0</v>
      </c>
    </row>
    <row r="52" spans="1:5" hidden="1" x14ac:dyDescent="0.25">
      <c r="A52" s="538" t="s">
        <v>955</v>
      </c>
      <c r="B52" s="539" t="s">
        <v>956</v>
      </c>
      <c r="C52" s="581">
        <v>0</v>
      </c>
      <c r="D52" s="581">
        <v>0</v>
      </c>
      <c r="E52" s="541">
        <v>0</v>
      </c>
    </row>
    <row r="53" spans="1:5" hidden="1" x14ac:dyDescent="0.25">
      <c r="A53" s="538" t="s">
        <v>901</v>
      </c>
      <c r="B53" s="540" t="s">
        <v>957</v>
      </c>
      <c r="C53" s="581">
        <v>0</v>
      </c>
      <c r="D53" s="581">
        <v>0</v>
      </c>
      <c r="E53" s="541">
        <v>0</v>
      </c>
    </row>
    <row r="54" spans="1:5" ht="26.25" hidden="1" x14ac:dyDescent="0.25">
      <c r="A54" s="538" t="s">
        <v>903</v>
      </c>
      <c r="B54" s="540" t="s">
        <v>958</v>
      </c>
      <c r="C54" s="581">
        <v>0</v>
      </c>
      <c r="D54" s="581">
        <v>0</v>
      </c>
      <c r="E54" s="541">
        <v>0</v>
      </c>
    </row>
    <row r="55" spans="1:5" hidden="1" x14ac:dyDescent="0.25">
      <c r="A55" s="538" t="s">
        <v>905</v>
      </c>
      <c r="B55" s="540" t="s">
        <v>959</v>
      </c>
      <c r="C55" s="581">
        <v>0</v>
      </c>
      <c r="D55" s="581">
        <v>0</v>
      </c>
      <c r="E55" s="541">
        <v>0</v>
      </c>
    </row>
    <row r="56" spans="1:5" hidden="1" x14ac:dyDescent="0.25">
      <c r="A56" s="538" t="s">
        <v>907</v>
      </c>
      <c r="B56" s="540" t="s">
        <v>960</v>
      </c>
      <c r="C56" s="581">
        <v>0</v>
      </c>
      <c r="D56" s="581">
        <v>0</v>
      </c>
      <c r="E56" s="541">
        <v>0</v>
      </c>
    </row>
    <row r="57" spans="1:5" hidden="1" x14ac:dyDescent="0.25">
      <c r="A57" s="538" t="s">
        <v>961</v>
      </c>
      <c r="B57" s="539" t="s">
        <v>962</v>
      </c>
      <c r="C57" s="581">
        <v>0</v>
      </c>
      <c r="D57" s="581">
        <v>0</v>
      </c>
      <c r="E57" s="541">
        <v>0</v>
      </c>
    </row>
    <row r="58" spans="1:5" hidden="1" x14ac:dyDescent="0.25">
      <c r="A58" s="538" t="s">
        <v>901</v>
      </c>
      <c r="B58" s="540" t="s">
        <v>963</v>
      </c>
      <c r="C58" s="581">
        <v>0</v>
      </c>
      <c r="D58" s="581">
        <v>0</v>
      </c>
      <c r="E58" s="541">
        <v>0</v>
      </c>
    </row>
    <row r="59" spans="1:5" ht="26.25" hidden="1" x14ac:dyDescent="0.25">
      <c r="A59" s="538" t="s">
        <v>903</v>
      </c>
      <c r="B59" s="540" t="s">
        <v>964</v>
      </c>
      <c r="C59" s="581">
        <v>0</v>
      </c>
      <c r="D59" s="581">
        <v>0</v>
      </c>
      <c r="E59" s="541">
        <v>0</v>
      </c>
    </row>
    <row r="60" spans="1:5" hidden="1" x14ac:dyDescent="0.25">
      <c r="A60" s="538" t="s">
        <v>905</v>
      </c>
      <c r="B60" s="540" t="s">
        <v>965</v>
      </c>
      <c r="C60" s="581">
        <v>0</v>
      </c>
      <c r="D60" s="581">
        <v>0</v>
      </c>
      <c r="E60" s="541">
        <v>0</v>
      </c>
    </row>
    <row r="61" spans="1:5" hidden="1" x14ac:dyDescent="0.25">
      <c r="A61" s="538" t="s">
        <v>907</v>
      </c>
      <c r="B61" s="540" t="s">
        <v>966</v>
      </c>
      <c r="C61" s="581">
        <v>0</v>
      </c>
      <c r="D61" s="581">
        <v>0</v>
      </c>
      <c r="E61" s="541">
        <v>0</v>
      </c>
    </row>
    <row r="62" spans="1:5" hidden="1" x14ac:dyDescent="0.25">
      <c r="A62" s="538" t="s">
        <v>967</v>
      </c>
      <c r="B62" s="539" t="s">
        <v>968</v>
      </c>
      <c r="C62" s="581">
        <v>0</v>
      </c>
      <c r="D62" s="581">
        <v>0</v>
      </c>
      <c r="E62" s="541">
        <v>0</v>
      </c>
    </row>
    <row r="63" spans="1:5" hidden="1" x14ac:dyDescent="0.25">
      <c r="A63" s="538" t="s">
        <v>901</v>
      </c>
      <c r="B63" s="540" t="s">
        <v>969</v>
      </c>
      <c r="C63" s="581">
        <v>0</v>
      </c>
      <c r="D63" s="581">
        <v>0</v>
      </c>
      <c r="E63" s="541">
        <v>0</v>
      </c>
    </row>
    <row r="64" spans="1:5" ht="26.25" hidden="1" x14ac:dyDescent="0.25">
      <c r="A64" s="538" t="s">
        <v>903</v>
      </c>
      <c r="B64" s="540" t="s">
        <v>970</v>
      </c>
      <c r="C64" s="581">
        <v>0</v>
      </c>
      <c r="D64" s="581">
        <v>0</v>
      </c>
      <c r="E64" s="541">
        <v>0</v>
      </c>
    </row>
    <row r="65" spans="1:5" hidden="1" x14ac:dyDescent="0.25">
      <c r="A65" s="538" t="s">
        <v>905</v>
      </c>
      <c r="B65" s="540" t="s">
        <v>971</v>
      </c>
      <c r="C65" s="581">
        <v>0</v>
      </c>
      <c r="D65" s="581">
        <v>0</v>
      </c>
      <c r="E65" s="541">
        <v>0</v>
      </c>
    </row>
    <row r="66" spans="1:5" hidden="1" x14ac:dyDescent="0.25">
      <c r="A66" s="538" t="s">
        <v>907</v>
      </c>
      <c r="B66" s="540" t="s">
        <v>972</v>
      </c>
      <c r="C66" s="581">
        <v>0</v>
      </c>
      <c r="D66" s="581">
        <v>0</v>
      </c>
      <c r="E66" s="541">
        <v>0</v>
      </c>
    </row>
    <row r="67" spans="1:5" hidden="1" x14ac:dyDescent="0.25">
      <c r="A67" s="538" t="s">
        <v>973</v>
      </c>
      <c r="B67" s="539" t="s">
        <v>974</v>
      </c>
      <c r="C67" s="581">
        <v>0</v>
      </c>
      <c r="D67" s="581">
        <v>0</v>
      </c>
      <c r="E67" s="541">
        <v>0</v>
      </c>
    </row>
    <row r="68" spans="1:5" hidden="1" x14ac:dyDescent="0.25">
      <c r="A68" s="538" t="s">
        <v>975</v>
      </c>
      <c r="B68" s="539" t="s">
        <v>976</v>
      </c>
      <c r="C68" s="581">
        <v>0</v>
      </c>
      <c r="D68" s="581">
        <v>0</v>
      </c>
      <c r="E68" s="541">
        <v>0</v>
      </c>
    </row>
    <row r="69" spans="1:5" hidden="1" x14ac:dyDescent="0.25">
      <c r="A69" s="538" t="s">
        <v>901</v>
      </c>
      <c r="B69" s="539" t="s">
        <v>977</v>
      </c>
      <c r="C69" s="581">
        <v>0</v>
      </c>
      <c r="D69" s="581">
        <v>0</v>
      </c>
      <c r="E69" s="541">
        <v>0</v>
      </c>
    </row>
    <row r="70" spans="1:5" ht="26.25" hidden="1" x14ac:dyDescent="0.25">
      <c r="A70" s="538" t="s">
        <v>903</v>
      </c>
      <c r="B70" s="539" t="s">
        <v>978</v>
      </c>
      <c r="C70" s="581">
        <v>0</v>
      </c>
      <c r="D70" s="581">
        <v>0</v>
      </c>
      <c r="E70" s="541">
        <v>0</v>
      </c>
    </row>
    <row r="71" spans="1:5" hidden="1" x14ac:dyDescent="0.25">
      <c r="A71" s="538" t="s">
        <v>905</v>
      </c>
      <c r="B71" s="539" t="s">
        <v>979</v>
      </c>
      <c r="C71" s="581">
        <v>0</v>
      </c>
      <c r="D71" s="581">
        <v>0</v>
      </c>
      <c r="E71" s="541">
        <v>0</v>
      </c>
    </row>
    <row r="72" spans="1:5" hidden="1" x14ac:dyDescent="0.25">
      <c r="A72" s="538" t="s">
        <v>907</v>
      </c>
      <c r="B72" s="539" t="s">
        <v>980</v>
      </c>
      <c r="C72" s="581">
        <v>0</v>
      </c>
      <c r="D72" s="581">
        <v>0</v>
      </c>
      <c r="E72" s="541">
        <v>0</v>
      </c>
    </row>
    <row r="73" spans="1:5" ht="26.25" hidden="1" x14ac:dyDescent="0.25">
      <c r="A73" s="538" t="s">
        <v>981</v>
      </c>
      <c r="B73" s="539" t="s">
        <v>982</v>
      </c>
      <c r="C73" s="581">
        <v>0</v>
      </c>
      <c r="D73" s="581">
        <v>0</v>
      </c>
      <c r="E73" s="541">
        <v>0</v>
      </c>
    </row>
    <row r="74" spans="1:5" hidden="1" x14ac:dyDescent="0.25">
      <c r="A74" s="538" t="s">
        <v>901</v>
      </c>
      <c r="B74" s="539" t="s">
        <v>983</v>
      </c>
      <c r="C74" s="581">
        <v>0</v>
      </c>
      <c r="D74" s="581">
        <v>0</v>
      </c>
      <c r="E74" s="541">
        <v>0</v>
      </c>
    </row>
    <row r="75" spans="1:5" ht="26.25" hidden="1" x14ac:dyDescent="0.25">
      <c r="A75" s="538" t="s">
        <v>903</v>
      </c>
      <c r="B75" s="539" t="s">
        <v>984</v>
      </c>
      <c r="C75" s="581">
        <v>0</v>
      </c>
      <c r="D75" s="581">
        <v>0</v>
      </c>
      <c r="E75" s="541">
        <v>0</v>
      </c>
    </row>
    <row r="76" spans="1:5" hidden="1" x14ac:dyDescent="0.25">
      <c r="A76" s="538" t="s">
        <v>905</v>
      </c>
      <c r="B76" s="539" t="s">
        <v>985</v>
      </c>
      <c r="C76" s="581">
        <v>0</v>
      </c>
      <c r="D76" s="581">
        <v>0</v>
      </c>
      <c r="E76" s="541">
        <v>0</v>
      </c>
    </row>
    <row r="77" spans="1:5" hidden="1" x14ac:dyDescent="0.25">
      <c r="A77" s="538" t="s">
        <v>907</v>
      </c>
      <c r="B77" s="539" t="s">
        <v>986</v>
      </c>
      <c r="C77" s="581">
        <v>0</v>
      </c>
      <c r="D77" s="581">
        <v>0</v>
      </c>
      <c r="E77" s="541">
        <v>0</v>
      </c>
    </row>
    <row r="78" spans="1:5" hidden="1" x14ac:dyDescent="0.25">
      <c r="A78" s="538" t="s">
        <v>987</v>
      </c>
      <c r="B78" s="539" t="s">
        <v>332</v>
      </c>
      <c r="C78" s="581">
        <v>0</v>
      </c>
      <c r="D78" s="581">
        <v>0</v>
      </c>
      <c r="E78" s="541">
        <v>0</v>
      </c>
    </row>
    <row r="79" spans="1:5" hidden="1" x14ac:dyDescent="0.25">
      <c r="A79" s="538" t="s">
        <v>988</v>
      </c>
      <c r="B79" s="539" t="s">
        <v>989</v>
      </c>
      <c r="C79" s="581">
        <v>0</v>
      </c>
      <c r="D79" s="581">
        <v>0</v>
      </c>
      <c r="E79" s="541">
        <v>0</v>
      </c>
    </row>
    <row r="80" spans="1:5" hidden="1" x14ac:dyDescent="0.25">
      <c r="A80" s="538" t="s">
        <v>990</v>
      </c>
      <c r="B80" s="539" t="s">
        <v>991</v>
      </c>
      <c r="C80" s="581">
        <v>0</v>
      </c>
      <c r="D80" s="581">
        <v>0</v>
      </c>
      <c r="E80" s="541">
        <v>0</v>
      </c>
    </row>
    <row r="81" spans="1:5" x14ac:dyDescent="0.25">
      <c r="A81" s="538" t="s">
        <v>992</v>
      </c>
      <c r="B81" s="539" t="s">
        <v>993</v>
      </c>
      <c r="C81" s="581">
        <v>79768</v>
      </c>
      <c r="D81" s="581">
        <v>507525</v>
      </c>
      <c r="E81" s="541">
        <v>636</v>
      </c>
    </row>
    <row r="82" spans="1:5" hidden="1" x14ac:dyDescent="0.25">
      <c r="A82" s="538" t="s">
        <v>994</v>
      </c>
      <c r="B82" s="539" t="s">
        <v>995</v>
      </c>
      <c r="C82" s="581">
        <v>0</v>
      </c>
      <c r="D82" s="581">
        <v>0</v>
      </c>
      <c r="E82" s="541">
        <v>0</v>
      </c>
    </row>
    <row r="83" spans="1:5" x14ac:dyDescent="0.25">
      <c r="A83" s="538" t="s">
        <v>996</v>
      </c>
      <c r="B83" s="539" t="s">
        <v>997</v>
      </c>
      <c r="C83" s="581">
        <v>53965</v>
      </c>
      <c r="D83" s="581">
        <v>307080</v>
      </c>
      <c r="E83" s="541">
        <v>569</v>
      </c>
    </row>
    <row r="84" spans="1:5" x14ac:dyDescent="0.25">
      <c r="A84" s="538" t="s">
        <v>998</v>
      </c>
      <c r="B84" s="539" t="s">
        <v>999</v>
      </c>
      <c r="C84" s="581">
        <v>25803</v>
      </c>
      <c r="D84" s="581">
        <v>200445</v>
      </c>
      <c r="E84" s="541">
        <v>776</v>
      </c>
    </row>
    <row r="85" spans="1:5" hidden="1" x14ac:dyDescent="0.25">
      <c r="A85" s="538" t="s">
        <v>1000</v>
      </c>
      <c r="B85" s="539" t="s">
        <v>1001</v>
      </c>
      <c r="C85" s="581">
        <v>0</v>
      </c>
      <c r="D85" s="581">
        <v>0</v>
      </c>
      <c r="E85" s="541">
        <v>0</v>
      </c>
    </row>
    <row r="86" spans="1:5" x14ac:dyDescent="0.25">
      <c r="A86" s="538" t="s">
        <v>1002</v>
      </c>
      <c r="B86" s="539" t="s">
        <v>1003</v>
      </c>
      <c r="C86" s="581">
        <v>0</v>
      </c>
      <c r="D86" s="581">
        <v>51153</v>
      </c>
      <c r="E86" s="541">
        <v>0</v>
      </c>
    </row>
    <row r="87" spans="1:5" hidden="1" x14ac:dyDescent="0.25">
      <c r="A87" s="538" t="s">
        <v>1004</v>
      </c>
      <c r="B87" s="539" t="s">
        <v>1005</v>
      </c>
      <c r="C87" s="581">
        <v>0</v>
      </c>
      <c r="D87" s="581">
        <v>0</v>
      </c>
      <c r="E87" s="541">
        <v>0</v>
      </c>
    </row>
    <row r="88" spans="1:5" hidden="1" x14ac:dyDescent="0.25">
      <c r="A88" s="538" t="s">
        <v>1006</v>
      </c>
      <c r="B88" s="539" t="s">
        <v>1007</v>
      </c>
      <c r="C88" s="581">
        <v>0</v>
      </c>
      <c r="D88" s="581">
        <v>0</v>
      </c>
      <c r="E88" s="541">
        <v>0</v>
      </c>
    </row>
    <row r="89" spans="1:5" x14ac:dyDescent="0.25">
      <c r="A89" s="538" t="s">
        <v>1008</v>
      </c>
      <c r="B89" s="539" t="s">
        <v>1009</v>
      </c>
      <c r="C89" s="581">
        <v>0</v>
      </c>
      <c r="D89" s="581">
        <v>51153</v>
      </c>
      <c r="E89" s="541">
        <v>0</v>
      </c>
    </row>
    <row r="90" spans="1:5" hidden="1" x14ac:dyDescent="0.25">
      <c r="A90" s="538" t="s">
        <v>1010</v>
      </c>
      <c r="B90" s="539" t="s">
        <v>1011</v>
      </c>
      <c r="C90" s="581">
        <v>0</v>
      </c>
      <c r="D90" s="581">
        <v>0</v>
      </c>
      <c r="E90" s="541">
        <v>0</v>
      </c>
    </row>
    <row r="91" spans="1:5" hidden="1" x14ac:dyDescent="0.25">
      <c r="A91" s="538" t="s">
        <v>1012</v>
      </c>
      <c r="B91" s="539" t="s">
        <v>1013</v>
      </c>
      <c r="C91" s="581">
        <v>0</v>
      </c>
      <c r="D91" s="581">
        <v>0</v>
      </c>
      <c r="E91" s="541">
        <v>0</v>
      </c>
    </row>
    <row r="92" spans="1:5" x14ac:dyDescent="0.25">
      <c r="A92" s="538" t="s">
        <v>1014</v>
      </c>
      <c r="B92" s="539" t="s">
        <v>1015</v>
      </c>
      <c r="C92" s="581">
        <v>3026791</v>
      </c>
      <c r="D92" s="581">
        <v>3218977</v>
      </c>
      <c r="E92" s="541">
        <v>106</v>
      </c>
    </row>
    <row r="93" spans="1:5" x14ac:dyDescent="0.25">
      <c r="A93" s="538" t="s">
        <v>895</v>
      </c>
      <c r="B93" s="539" t="s">
        <v>895</v>
      </c>
      <c r="C93" s="582" t="s">
        <v>895</v>
      </c>
      <c r="D93" s="582" t="s">
        <v>895</v>
      </c>
      <c r="E93" s="539" t="s">
        <v>895</v>
      </c>
    </row>
    <row r="94" spans="1:5" x14ac:dyDescent="0.25">
      <c r="A94" s="538" t="s">
        <v>1016</v>
      </c>
      <c r="B94" s="539" t="s">
        <v>895</v>
      </c>
      <c r="C94" s="582" t="s">
        <v>895</v>
      </c>
      <c r="D94" s="582" t="s">
        <v>895</v>
      </c>
      <c r="E94" s="539" t="s">
        <v>895</v>
      </c>
    </row>
    <row r="95" spans="1:5" x14ac:dyDescent="0.25">
      <c r="A95" s="538" t="s">
        <v>1017</v>
      </c>
      <c r="B95" s="539" t="s">
        <v>1018</v>
      </c>
      <c r="C95" s="581">
        <v>-2857763</v>
      </c>
      <c r="D95" s="581">
        <v>-3797271</v>
      </c>
      <c r="E95" s="541">
        <v>132</v>
      </c>
    </row>
    <row r="96" spans="1:5" hidden="1" x14ac:dyDescent="0.25">
      <c r="A96" s="538" t="s">
        <v>1019</v>
      </c>
      <c r="B96" s="539" t="s">
        <v>1020</v>
      </c>
      <c r="C96" s="581">
        <v>0</v>
      </c>
      <c r="D96" s="581">
        <v>0</v>
      </c>
      <c r="E96" s="541">
        <v>0</v>
      </c>
    </row>
    <row r="97" spans="1:5" hidden="1" x14ac:dyDescent="0.25">
      <c r="A97" s="538" t="s">
        <v>1021</v>
      </c>
      <c r="B97" s="539" t="s">
        <v>1022</v>
      </c>
      <c r="C97" s="581">
        <v>0</v>
      </c>
      <c r="D97" s="581">
        <v>0</v>
      </c>
      <c r="E97" s="541">
        <v>0</v>
      </c>
    </row>
    <row r="98" spans="1:5" hidden="1" x14ac:dyDescent="0.25">
      <c r="A98" s="538" t="s">
        <v>1023</v>
      </c>
      <c r="B98" s="539" t="s">
        <v>1024</v>
      </c>
      <c r="C98" s="581">
        <v>0</v>
      </c>
      <c r="D98" s="581">
        <v>0</v>
      </c>
      <c r="E98" s="541">
        <v>0</v>
      </c>
    </row>
    <row r="99" spans="1:5" x14ac:dyDescent="0.25">
      <c r="A99" s="538" t="s">
        <v>1025</v>
      </c>
      <c r="B99" s="539" t="s">
        <v>1026</v>
      </c>
      <c r="C99" s="581">
        <v>-1790120</v>
      </c>
      <c r="D99" s="581">
        <v>-2857763</v>
      </c>
      <c r="E99" s="541">
        <v>159</v>
      </c>
    </row>
    <row r="100" spans="1:5" hidden="1" x14ac:dyDescent="0.25">
      <c r="A100" s="538" t="s">
        <v>1027</v>
      </c>
      <c r="B100" s="539" t="s">
        <v>1028</v>
      </c>
      <c r="C100" s="581">
        <v>0</v>
      </c>
      <c r="D100" s="581">
        <v>0</v>
      </c>
      <c r="E100" s="541">
        <v>0</v>
      </c>
    </row>
    <row r="101" spans="1:5" x14ac:dyDescent="0.25">
      <c r="A101" s="538" t="s">
        <v>1029</v>
      </c>
      <c r="B101" s="539" t="s">
        <v>1030</v>
      </c>
      <c r="C101" s="581">
        <v>-1067643</v>
      </c>
      <c r="D101" s="581">
        <v>-939508</v>
      </c>
      <c r="E101" s="541">
        <v>88</v>
      </c>
    </row>
    <row r="102" spans="1:5" x14ac:dyDescent="0.25">
      <c r="A102" s="538" t="s">
        <v>1031</v>
      </c>
      <c r="B102" s="539" t="s">
        <v>1032</v>
      </c>
      <c r="C102" s="581">
        <v>190211</v>
      </c>
      <c r="D102" s="581">
        <v>559246</v>
      </c>
      <c r="E102" s="541">
        <v>294</v>
      </c>
    </row>
    <row r="103" spans="1:5" x14ac:dyDescent="0.25">
      <c r="A103" s="538" t="s">
        <v>1033</v>
      </c>
      <c r="B103" s="539" t="s">
        <v>1034</v>
      </c>
      <c r="C103" s="581">
        <v>190211</v>
      </c>
      <c r="D103" s="581">
        <v>559246</v>
      </c>
      <c r="E103" s="541">
        <v>294</v>
      </c>
    </row>
    <row r="104" spans="1:5" hidden="1" x14ac:dyDescent="0.25">
      <c r="A104" s="538" t="s">
        <v>1035</v>
      </c>
      <c r="B104" s="539" t="s">
        <v>1036</v>
      </c>
      <c r="C104" s="581">
        <v>0</v>
      </c>
      <c r="D104" s="581">
        <v>0</v>
      </c>
      <c r="E104" s="541">
        <v>0</v>
      </c>
    </row>
    <row r="105" spans="1:5" hidden="1" x14ac:dyDescent="0.25">
      <c r="A105" s="538" t="s">
        <v>1037</v>
      </c>
      <c r="B105" s="539" t="s">
        <v>1038</v>
      </c>
      <c r="C105" s="581">
        <v>0</v>
      </c>
      <c r="D105" s="581">
        <v>0</v>
      </c>
      <c r="E105" s="541">
        <v>0</v>
      </c>
    </row>
    <row r="106" spans="1:5" ht="26.25" hidden="1" x14ac:dyDescent="0.25">
      <c r="A106" s="538" t="s">
        <v>1039</v>
      </c>
      <c r="B106" s="539" t="s">
        <v>848</v>
      </c>
      <c r="C106" s="581">
        <v>0</v>
      </c>
      <c r="D106" s="581">
        <v>0</v>
      </c>
      <c r="E106" s="541">
        <v>0</v>
      </c>
    </row>
    <row r="107" spans="1:5" x14ac:dyDescent="0.25">
      <c r="A107" s="538" t="s">
        <v>1040</v>
      </c>
      <c r="B107" s="539" t="s">
        <v>1041</v>
      </c>
      <c r="C107" s="581">
        <v>5694343</v>
      </c>
      <c r="D107" s="581">
        <v>6457002</v>
      </c>
      <c r="E107" s="541">
        <v>113</v>
      </c>
    </row>
    <row r="108" spans="1:5" x14ac:dyDescent="0.25">
      <c r="A108" s="538" t="s">
        <v>1042</v>
      </c>
      <c r="B108" s="539" t="s">
        <v>1043</v>
      </c>
      <c r="C108" s="581">
        <v>3026791</v>
      </c>
      <c r="D108" s="581">
        <v>3218977</v>
      </c>
      <c r="E108" s="541">
        <v>106</v>
      </c>
    </row>
    <row r="109" spans="1:5" x14ac:dyDescent="0.25">
      <c r="A109" s="538" t="s">
        <v>895</v>
      </c>
      <c r="B109" s="539" t="s">
        <v>895</v>
      </c>
      <c r="C109" s="582" t="s">
        <v>895</v>
      </c>
      <c r="D109" s="582" t="s">
        <v>895</v>
      </c>
      <c r="E109" s="539" t="s">
        <v>895</v>
      </c>
    </row>
    <row r="110" spans="1:5" x14ac:dyDescent="0.25">
      <c r="A110" s="538" t="s">
        <v>1044</v>
      </c>
      <c r="B110" s="539" t="s">
        <v>1045</v>
      </c>
      <c r="C110" s="582" t="s">
        <v>895</v>
      </c>
      <c r="D110" s="582" t="s">
        <v>895</v>
      </c>
      <c r="E110" s="539" t="s">
        <v>895</v>
      </c>
    </row>
    <row r="111" spans="1:5" x14ac:dyDescent="0.25">
      <c r="A111" s="538" t="s">
        <v>1046</v>
      </c>
      <c r="B111" s="539" t="s">
        <v>1047</v>
      </c>
      <c r="C111" s="581">
        <v>493902</v>
      </c>
      <c r="D111" s="581">
        <v>493902</v>
      </c>
      <c r="E111" s="541">
        <v>100</v>
      </c>
    </row>
    <row r="112" spans="1:5" ht="26.25" x14ac:dyDescent="0.25">
      <c r="A112" s="538" t="s">
        <v>1048</v>
      </c>
      <c r="B112" s="539" t="s">
        <v>1049</v>
      </c>
      <c r="C112" s="581">
        <v>493902</v>
      </c>
      <c r="D112" s="581">
        <v>493902</v>
      </c>
      <c r="E112" s="541">
        <v>100</v>
      </c>
    </row>
  </sheetData>
  <mergeCells count="3">
    <mergeCell ref="A1:E1"/>
    <mergeCell ref="A3:E3"/>
    <mergeCell ref="C4:D4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C45" sqref="C45"/>
    </sheetView>
  </sheetViews>
  <sheetFormatPr defaultRowHeight="15" x14ac:dyDescent="0.25"/>
  <cols>
    <col min="1" max="1" width="41.42578125" customWidth="1"/>
    <col min="2" max="2" width="12.28515625" bestFit="1" customWidth="1"/>
    <col min="3" max="3" width="15.42578125" bestFit="1" customWidth="1"/>
    <col min="4" max="4" width="12.28515625" bestFit="1" customWidth="1"/>
    <col min="5" max="5" width="13.42578125" bestFit="1" customWidth="1"/>
  </cols>
  <sheetData>
    <row r="1" spans="1:5" s="319" customFormat="1" ht="15.75" x14ac:dyDescent="0.25"/>
    <row r="2" spans="1:5" s="240" customFormat="1" ht="15.75" x14ac:dyDescent="0.25">
      <c r="A2" s="723" t="s">
        <v>1064</v>
      </c>
      <c r="B2" s="723"/>
      <c r="C2" s="723"/>
      <c r="D2" s="723"/>
      <c r="E2" s="723"/>
    </row>
    <row r="4" spans="1:5" x14ac:dyDescent="0.25">
      <c r="A4" s="722" t="s">
        <v>735</v>
      </c>
      <c r="B4" s="722"/>
      <c r="C4" s="722"/>
      <c r="D4" s="722"/>
      <c r="E4" s="722"/>
    </row>
    <row r="5" spans="1:5" x14ac:dyDescent="0.25">
      <c r="E5" s="512" t="s">
        <v>880</v>
      </c>
    </row>
    <row r="6" spans="1:5" ht="30" x14ac:dyDescent="0.25">
      <c r="A6" s="420" t="s">
        <v>0</v>
      </c>
      <c r="B6" s="420" t="s">
        <v>1055</v>
      </c>
      <c r="C6" s="420" t="s">
        <v>1056</v>
      </c>
      <c r="D6" s="420" t="s">
        <v>1057</v>
      </c>
      <c r="E6" s="548" t="s">
        <v>1058</v>
      </c>
    </row>
    <row r="7" spans="1:5" x14ac:dyDescent="0.25">
      <c r="A7" s="1" t="s">
        <v>1059</v>
      </c>
      <c r="B7" s="549">
        <v>7565004</v>
      </c>
      <c r="C7" s="549">
        <v>7014048</v>
      </c>
      <c r="D7" s="549">
        <f>+B7-C7</f>
        <v>550956</v>
      </c>
      <c r="E7" s="550">
        <f>1-D7/B7</f>
        <v>0.92717042846243047</v>
      </c>
    </row>
    <row r="8" spans="1:5" x14ac:dyDescent="0.25">
      <c r="A8" s="1" t="s">
        <v>1060</v>
      </c>
      <c r="B8" s="549">
        <v>2658079244</v>
      </c>
      <c r="C8" s="549">
        <v>590062666</v>
      </c>
      <c r="D8" s="549">
        <f>+B8-C8</f>
        <v>2068016578</v>
      </c>
      <c r="E8" s="550">
        <f>1-D8/B8</f>
        <v>0.22198836521970899</v>
      </c>
    </row>
    <row r="9" spans="1:5" x14ac:dyDescent="0.25">
      <c r="A9" s="1" t="s">
        <v>1061</v>
      </c>
      <c r="B9" s="549">
        <v>372572099</v>
      </c>
      <c r="C9" s="549">
        <v>98626618</v>
      </c>
      <c r="D9" s="549">
        <f>+B9-C9</f>
        <v>273945481</v>
      </c>
      <c r="E9" s="550">
        <f>1-D9/B9</f>
        <v>0.26471820693153947</v>
      </c>
    </row>
    <row r="11" spans="1:5" x14ac:dyDescent="0.25">
      <c r="A11" s="722" t="s">
        <v>748</v>
      </c>
      <c r="B11" s="722"/>
      <c r="C11" s="722"/>
      <c r="D11" s="722"/>
      <c r="E11" s="722"/>
    </row>
    <row r="12" spans="1:5" x14ac:dyDescent="0.25">
      <c r="E12" s="512" t="s">
        <v>880</v>
      </c>
    </row>
    <row r="13" spans="1:5" ht="30" x14ac:dyDescent="0.25">
      <c r="A13" s="420" t="s">
        <v>0</v>
      </c>
      <c r="B13" s="420" t="s">
        <v>1055</v>
      </c>
      <c r="C13" s="420" t="s">
        <v>1056</v>
      </c>
      <c r="D13" s="420" t="s">
        <v>1057</v>
      </c>
      <c r="E13" s="548" t="s">
        <v>1058</v>
      </c>
    </row>
    <row r="14" spans="1:5" x14ac:dyDescent="0.25">
      <c r="A14" s="1" t="s">
        <v>1059</v>
      </c>
      <c r="B14" s="549">
        <v>0</v>
      </c>
      <c r="C14" s="549">
        <v>0</v>
      </c>
      <c r="D14" s="549">
        <v>0</v>
      </c>
      <c r="E14" s="550">
        <v>0</v>
      </c>
    </row>
    <row r="15" spans="1:5" x14ac:dyDescent="0.25">
      <c r="A15" s="1" t="s">
        <v>1060</v>
      </c>
      <c r="B15" s="549">
        <v>1580000</v>
      </c>
      <c r="C15" s="549">
        <v>123845</v>
      </c>
      <c r="D15" s="549">
        <f>+B15-C15</f>
        <v>1456155</v>
      </c>
      <c r="E15" s="550">
        <f>1-D15/B15</f>
        <v>7.8382911392405052E-2</v>
      </c>
    </row>
    <row r="16" spans="1:5" x14ac:dyDescent="0.25">
      <c r="A16" s="1" t="s">
        <v>1061</v>
      </c>
      <c r="B16" s="549">
        <v>7467546</v>
      </c>
      <c r="C16" s="549">
        <v>7390759</v>
      </c>
      <c r="D16" s="549">
        <f>+B16-C16</f>
        <v>76787</v>
      </c>
      <c r="E16" s="550">
        <f>1-D16/B16</f>
        <v>0.98971723776458831</v>
      </c>
    </row>
    <row r="18" spans="1:5" x14ac:dyDescent="0.25">
      <c r="A18" s="722" t="s">
        <v>1062</v>
      </c>
      <c r="B18" s="722"/>
      <c r="C18" s="722"/>
      <c r="D18" s="722"/>
      <c r="E18" s="722"/>
    </row>
    <row r="19" spans="1:5" x14ac:dyDescent="0.25">
      <c r="E19" s="512" t="s">
        <v>880</v>
      </c>
    </row>
    <row r="20" spans="1:5" ht="30" x14ac:dyDescent="0.25">
      <c r="A20" s="420" t="s">
        <v>0</v>
      </c>
      <c r="B20" s="420" t="s">
        <v>1055</v>
      </c>
      <c r="C20" s="420" t="s">
        <v>1056</v>
      </c>
      <c r="D20" s="420" t="s">
        <v>1057</v>
      </c>
      <c r="E20" s="548" t="s">
        <v>1058</v>
      </c>
    </row>
    <row r="21" spans="1:5" x14ac:dyDescent="0.25">
      <c r="A21" s="1" t="s">
        <v>1059</v>
      </c>
      <c r="B21" s="549">
        <v>0</v>
      </c>
      <c r="C21" s="549">
        <v>0</v>
      </c>
      <c r="D21" s="549">
        <v>0</v>
      </c>
      <c r="E21" s="550">
        <v>0</v>
      </c>
    </row>
    <row r="22" spans="1:5" x14ac:dyDescent="0.25">
      <c r="A22" s="1" t="s">
        <v>1060</v>
      </c>
      <c r="B22" s="549">
        <v>745000</v>
      </c>
      <c r="C22" s="549">
        <v>57932</v>
      </c>
      <c r="D22" s="549">
        <f>+B22-C22</f>
        <v>687068</v>
      </c>
      <c r="E22" s="550">
        <f>1-D22/B22</f>
        <v>7.7761073825503346E-2</v>
      </c>
    </row>
    <row r="23" spans="1:5" x14ac:dyDescent="0.25">
      <c r="A23" s="1" t="s">
        <v>1061</v>
      </c>
      <c r="B23" s="549">
        <v>2452587</v>
      </c>
      <c r="C23" s="549">
        <v>1482122</v>
      </c>
      <c r="D23" s="549">
        <f>+B23-C23</f>
        <v>970465</v>
      </c>
      <c r="E23" s="550">
        <f>1-D23/B23</f>
        <v>0.60430965343940901</v>
      </c>
    </row>
    <row r="25" spans="1:5" x14ac:dyDescent="0.25">
      <c r="A25" s="722" t="s">
        <v>749</v>
      </c>
      <c r="B25" s="722"/>
      <c r="C25" s="722"/>
      <c r="D25" s="722"/>
      <c r="E25" s="722"/>
    </row>
    <row r="26" spans="1:5" x14ac:dyDescent="0.25">
      <c r="E26" s="512" t="s">
        <v>880</v>
      </c>
    </row>
    <row r="27" spans="1:5" ht="30" x14ac:dyDescent="0.25">
      <c r="A27" s="420" t="s">
        <v>0</v>
      </c>
      <c r="B27" s="420" t="s">
        <v>1055</v>
      </c>
      <c r="C27" s="420" t="s">
        <v>1056</v>
      </c>
      <c r="D27" s="420" t="s">
        <v>1057</v>
      </c>
      <c r="E27" s="548" t="s">
        <v>1058</v>
      </c>
    </row>
    <row r="28" spans="1:5" x14ac:dyDescent="0.25">
      <c r="A28" s="1" t="s">
        <v>1059</v>
      </c>
      <c r="B28" s="549">
        <v>0</v>
      </c>
      <c r="C28" s="549">
        <v>0</v>
      </c>
      <c r="D28" s="549">
        <f>+B28-C28</f>
        <v>0</v>
      </c>
      <c r="E28" s="550">
        <v>0</v>
      </c>
    </row>
    <row r="29" spans="1:5" x14ac:dyDescent="0.25">
      <c r="A29" s="1" t="s">
        <v>1060</v>
      </c>
      <c r="B29" s="549">
        <v>0</v>
      </c>
      <c r="C29" s="549">
        <v>0</v>
      </c>
      <c r="D29" s="549">
        <f>+B29-C29</f>
        <v>0</v>
      </c>
      <c r="E29" s="550">
        <v>0</v>
      </c>
    </row>
    <row r="30" spans="1:5" x14ac:dyDescent="0.25">
      <c r="A30" s="1" t="s">
        <v>1061</v>
      </c>
      <c r="B30" s="549">
        <v>140147</v>
      </c>
      <c r="C30" s="549">
        <v>140147</v>
      </c>
      <c r="D30" s="549">
        <f>+B30-C30</f>
        <v>0</v>
      </c>
      <c r="E30" s="550">
        <f>1-D30/B30</f>
        <v>1</v>
      </c>
    </row>
    <row r="32" spans="1:5" x14ac:dyDescent="0.25">
      <c r="A32" s="722" t="s">
        <v>750</v>
      </c>
      <c r="B32" s="722"/>
      <c r="C32" s="722"/>
      <c r="D32" s="722"/>
      <c r="E32" s="722"/>
    </row>
    <row r="33" spans="1:5" x14ac:dyDescent="0.25">
      <c r="E33" s="512" t="s">
        <v>880</v>
      </c>
    </row>
    <row r="34" spans="1:5" ht="30" x14ac:dyDescent="0.25">
      <c r="A34" s="420" t="s">
        <v>0</v>
      </c>
      <c r="B34" s="420" t="s">
        <v>1055</v>
      </c>
      <c r="C34" s="420" t="s">
        <v>1056</v>
      </c>
      <c r="D34" s="420" t="s">
        <v>1057</v>
      </c>
      <c r="E34" s="548" t="s">
        <v>1058</v>
      </c>
    </row>
    <row r="35" spans="1:5" x14ac:dyDescent="0.25">
      <c r="A35" s="1" t="s">
        <v>1059</v>
      </c>
      <c r="B35" s="549">
        <v>0</v>
      </c>
      <c r="C35" s="549">
        <v>0</v>
      </c>
      <c r="D35" s="549">
        <f>+B35-C35</f>
        <v>0</v>
      </c>
      <c r="E35" s="550">
        <v>0</v>
      </c>
    </row>
    <row r="36" spans="1:5" x14ac:dyDescent="0.25">
      <c r="A36" s="1" t="s">
        <v>1060</v>
      </c>
      <c r="B36" s="549">
        <v>0</v>
      </c>
      <c r="C36" s="549">
        <v>0</v>
      </c>
      <c r="D36" s="549">
        <f>+B36-C36</f>
        <v>0</v>
      </c>
      <c r="E36" s="550">
        <v>0</v>
      </c>
    </row>
    <row r="37" spans="1:5" x14ac:dyDescent="0.25">
      <c r="A37" s="1" t="s">
        <v>1061</v>
      </c>
      <c r="B37" s="549">
        <v>1559414</v>
      </c>
      <c r="C37" s="549">
        <v>873135</v>
      </c>
      <c r="D37" s="549">
        <f>+B37-C37</f>
        <v>686279</v>
      </c>
      <c r="E37" s="550">
        <f>1-D37/B37</f>
        <v>0.55991224908843962</v>
      </c>
    </row>
    <row r="39" spans="1:5" x14ac:dyDescent="0.25">
      <c r="A39" s="722" t="s">
        <v>1063</v>
      </c>
      <c r="B39" s="722"/>
      <c r="C39" s="722"/>
      <c r="D39" s="722"/>
      <c r="E39" s="722"/>
    </row>
    <row r="40" spans="1:5" x14ac:dyDescent="0.25">
      <c r="E40" s="512" t="s">
        <v>880</v>
      </c>
    </row>
    <row r="41" spans="1:5" ht="30" x14ac:dyDescent="0.25">
      <c r="A41" s="420" t="s">
        <v>0</v>
      </c>
      <c r="B41" s="420" t="s">
        <v>1055</v>
      </c>
      <c r="C41" s="420" t="s">
        <v>1056</v>
      </c>
      <c r="D41" s="420" t="s">
        <v>1057</v>
      </c>
      <c r="E41" s="548" t="s">
        <v>1058</v>
      </c>
    </row>
    <row r="42" spans="1:5" x14ac:dyDescent="0.25">
      <c r="A42" s="1" t="s">
        <v>1059</v>
      </c>
      <c r="B42" s="549">
        <v>0</v>
      </c>
      <c r="C42" s="549">
        <v>0</v>
      </c>
      <c r="D42" s="549">
        <f>+B42-C42</f>
        <v>0</v>
      </c>
      <c r="E42" s="550">
        <v>0</v>
      </c>
    </row>
    <row r="43" spans="1:5" x14ac:dyDescent="0.25">
      <c r="A43" s="1" t="s">
        <v>1060</v>
      </c>
      <c r="B43" s="549">
        <v>1935356</v>
      </c>
      <c r="C43" s="549">
        <v>89291</v>
      </c>
      <c r="D43" s="549">
        <f>+B43-C43</f>
        <v>1846065</v>
      </c>
      <c r="E43" s="550">
        <f>1-D43/B43</f>
        <v>4.6136731433390032E-2</v>
      </c>
    </row>
    <row r="44" spans="1:5" x14ac:dyDescent="0.25">
      <c r="A44" s="1" t="s">
        <v>1061</v>
      </c>
      <c r="B44" s="549">
        <v>2204363</v>
      </c>
      <c r="C44" s="549">
        <v>1390129</v>
      </c>
      <c r="D44" s="549">
        <f>+B44-C44</f>
        <v>814234</v>
      </c>
      <c r="E44" s="550">
        <f>1-D44/B44</f>
        <v>0.63062617182378766</v>
      </c>
    </row>
  </sheetData>
  <mergeCells count="7">
    <mergeCell ref="A39:E39"/>
    <mergeCell ref="A2:E2"/>
    <mergeCell ref="A4:E4"/>
    <mergeCell ref="A11:E11"/>
    <mergeCell ref="A18:E18"/>
    <mergeCell ref="A25:E25"/>
    <mergeCell ref="A32:E32"/>
  </mergeCells>
  <pageMargins left="0.7" right="0.7" top="0.75" bottom="0.75" header="0.3" footer="0.3"/>
  <pageSetup paperSize="9" scale="9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2"/>
  <sheetViews>
    <sheetView workbookViewId="0">
      <pane xSplit="2" topLeftCell="C1" activePane="topRight" state="frozen"/>
      <selection pane="topRight" activeCell="C10" sqref="C10"/>
    </sheetView>
  </sheetViews>
  <sheetFormatPr defaultRowHeight="12.75" x14ac:dyDescent="0.2"/>
  <cols>
    <col min="1" max="1" width="4" style="568" bestFit="1" customWidth="1"/>
    <col min="2" max="2" width="41" style="568" customWidth="1"/>
    <col min="3" max="33" width="13.7109375" style="568" customWidth="1"/>
    <col min="34" max="256" width="9.140625" style="568"/>
    <col min="257" max="257" width="8.140625" style="568" customWidth="1"/>
    <col min="258" max="258" width="41" style="568" customWidth="1"/>
    <col min="259" max="289" width="32.85546875" style="568" customWidth="1"/>
    <col min="290" max="512" width="9.140625" style="568"/>
    <col min="513" max="513" width="8.140625" style="568" customWidth="1"/>
    <col min="514" max="514" width="41" style="568" customWidth="1"/>
    <col min="515" max="545" width="32.85546875" style="568" customWidth="1"/>
    <col min="546" max="768" width="9.140625" style="568"/>
    <col min="769" max="769" width="8.140625" style="568" customWidth="1"/>
    <col min="770" max="770" width="41" style="568" customWidth="1"/>
    <col min="771" max="801" width="32.85546875" style="568" customWidth="1"/>
    <col min="802" max="1024" width="9.140625" style="568"/>
    <col min="1025" max="1025" width="8.140625" style="568" customWidth="1"/>
    <col min="1026" max="1026" width="41" style="568" customWidth="1"/>
    <col min="1027" max="1057" width="32.85546875" style="568" customWidth="1"/>
    <col min="1058" max="1280" width="9.140625" style="568"/>
    <col min="1281" max="1281" width="8.140625" style="568" customWidth="1"/>
    <col min="1282" max="1282" width="41" style="568" customWidth="1"/>
    <col min="1283" max="1313" width="32.85546875" style="568" customWidth="1"/>
    <col min="1314" max="1536" width="9.140625" style="568"/>
    <col min="1537" max="1537" width="8.140625" style="568" customWidth="1"/>
    <col min="1538" max="1538" width="41" style="568" customWidth="1"/>
    <col min="1539" max="1569" width="32.85546875" style="568" customWidth="1"/>
    <col min="1570" max="1792" width="9.140625" style="568"/>
    <col min="1793" max="1793" width="8.140625" style="568" customWidth="1"/>
    <col min="1794" max="1794" width="41" style="568" customWidth="1"/>
    <col min="1795" max="1825" width="32.85546875" style="568" customWidth="1"/>
    <col min="1826" max="2048" width="9.140625" style="568"/>
    <col min="2049" max="2049" width="8.140625" style="568" customWidth="1"/>
    <col min="2050" max="2050" width="41" style="568" customWidth="1"/>
    <col min="2051" max="2081" width="32.85546875" style="568" customWidth="1"/>
    <col min="2082" max="2304" width="9.140625" style="568"/>
    <col min="2305" max="2305" width="8.140625" style="568" customWidth="1"/>
    <col min="2306" max="2306" width="41" style="568" customWidth="1"/>
    <col min="2307" max="2337" width="32.85546875" style="568" customWidth="1"/>
    <col min="2338" max="2560" width="9.140625" style="568"/>
    <col min="2561" max="2561" width="8.140625" style="568" customWidth="1"/>
    <col min="2562" max="2562" width="41" style="568" customWidth="1"/>
    <col min="2563" max="2593" width="32.85546875" style="568" customWidth="1"/>
    <col min="2594" max="2816" width="9.140625" style="568"/>
    <col min="2817" max="2817" width="8.140625" style="568" customWidth="1"/>
    <col min="2818" max="2818" width="41" style="568" customWidth="1"/>
    <col min="2819" max="2849" width="32.85546875" style="568" customWidth="1"/>
    <col min="2850" max="3072" width="9.140625" style="568"/>
    <col min="3073" max="3073" width="8.140625" style="568" customWidth="1"/>
    <col min="3074" max="3074" width="41" style="568" customWidth="1"/>
    <col min="3075" max="3105" width="32.85546875" style="568" customWidth="1"/>
    <col min="3106" max="3328" width="9.140625" style="568"/>
    <col min="3329" max="3329" width="8.140625" style="568" customWidth="1"/>
    <col min="3330" max="3330" width="41" style="568" customWidth="1"/>
    <col min="3331" max="3361" width="32.85546875" style="568" customWidth="1"/>
    <col min="3362" max="3584" width="9.140625" style="568"/>
    <col min="3585" max="3585" width="8.140625" style="568" customWidth="1"/>
    <col min="3586" max="3586" width="41" style="568" customWidth="1"/>
    <col min="3587" max="3617" width="32.85546875" style="568" customWidth="1"/>
    <col min="3618" max="3840" width="9.140625" style="568"/>
    <col min="3841" max="3841" width="8.140625" style="568" customWidth="1"/>
    <col min="3842" max="3842" width="41" style="568" customWidth="1"/>
    <col min="3843" max="3873" width="32.85546875" style="568" customWidth="1"/>
    <col min="3874" max="4096" width="9.140625" style="568"/>
    <col min="4097" max="4097" width="8.140625" style="568" customWidth="1"/>
    <col min="4098" max="4098" width="41" style="568" customWidth="1"/>
    <col min="4099" max="4129" width="32.85546875" style="568" customWidth="1"/>
    <col min="4130" max="4352" width="9.140625" style="568"/>
    <col min="4353" max="4353" width="8.140625" style="568" customWidth="1"/>
    <col min="4354" max="4354" width="41" style="568" customWidth="1"/>
    <col min="4355" max="4385" width="32.85546875" style="568" customWidth="1"/>
    <col min="4386" max="4608" width="9.140625" style="568"/>
    <col min="4609" max="4609" width="8.140625" style="568" customWidth="1"/>
    <col min="4610" max="4610" width="41" style="568" customWidth="1"/>
    <col min="4611" max="4641" width="32.85546875" style="568" customWidth="1"/>
    <col min="4642" max="4864" width="9.140625" style="568"/>
    <col min="4865" max="4865" width="8.140625" style="568" customWidth="1"/>
    <col min="4866" max="4866" width="41" style="568" customWidth="1"/>
    <col min="4867" max="4897" width="32.85546875" style="568" customWidth="1"/>
    <col min="4898" max="5120" width="9.140625" style="568"/>
    <col min="5121" max="5121" width="8.140625" style="568" customWidth="1"/>
    <col min="5122" max="5122" width="41" style="568" customWidth="1"/>
    <col min="5123" max="5153" width="32.85546875" style="568" customWidth="1"/>
    <col min="5154" max="5376" width="9.140625" style="568"/>
    <col min="5377" max="5377" width="8.140625" style="568" customWidth="1"/>
    <col min="5378" max="5378" width="41" style="568" customWidth="1"/>
    <col min="5379" max="5409" width="32.85546875" style="568" customWidth="1"/>
    <col min="5410" max="5632" width="9.140625" style="568"/>
    <col min="5633" max="5633" width="8.140625" style="568" customWidth="1"/>
    <col min="5634" max="5634" width="41" style="568" customWidth="1"/>
    <col min="5635" max="5665" width="32.85546875" style="568" customWidth="1"/>
    <col min="5666" max="5888" width="9.140625" style="568"/>
    <col min="5889" max="5889" width="8.140625" style="568" customWidth="1"/>
    <col min="5890" max="5890" width="41" style="568" customWidth="1"/>
    <col min="5891" max="5921" width="32.85546875" style="568" customWidth="1"/>
    <col min="5922" max="6144" width="9.140625" style="568"/>
    <col min="6145" max="6145" width="8.140625" style="568" customWidth="1"/>
    <col min="6146" max="6146" width="41" style="568" customWidth="1"/>
    <col min="6147" max="6177" width="32.85546875" style="568" customWidth="1"/>
    <col min="6178" max="6400" width="9.140625" style="568"/>
    <col min="6401" max="6401" width="8.140625" style="568" customWidth="1"/>
    <col min="6402" max="6402" width="41" style="568" customWidth="1"/>
    <col min="6403" max="6433" width="32.85546875" style="568" customWidth="1"/>
    <col min="6434" max="6656" width="9.140625" style="568"/>
    <col min="6657" max="6657" width="8.140625" style="568" customWidth="1"/>
    <col min="6658" max="6658" width="41" style="568" customWidth="1"/>
    <col min="6659" max="6689" width="32.85546875" style="568" customWidth="1"/>
    <col min="6690" max="6912" width="9.140625" style="568"/>
    <col min="6913" max="6913" width="8.140625" style="568" customWidth="1"/>
    <col min="6914" max="6914" width="41" style="568" customWidth="1"/>
    <col min="6915" max="6945" width="32.85546875" style="568" customWidth="1"/>
    <col min="6946" max="7168" width="9.140625" style="568"/>
    <col min="7169" max="7169" width="8.140625" style="568" customWidth="1"/>
    <col min="7170" max="7170" width="41" style="568" customWidth="1"/>
    <col min="7171" max="7201" width="32.85546875" style="568" customWidth="1"/>
    <col min="7202" max="7424" width="9.140625" style="568"/>
    <col min="7425" max="7425" width="8.140625" style="568" customWidth="1"/>
    <col min="7426" max="7426" width="41" style="568" customWidth="1"/>
    <col min="7427" max="7457" width="32.85546875" style="568" customWidth="1"/>
    <col min="7458" max="7680" width="9.140625" style="568"/>
    <col min="7681" max="7681" width="8.140625" style="568" customWidth="1"/>
    <col min="7682" max="7682" width="41" style="568" customWidth="1"/>
    <col min="7683" max="7713" width="32.85546875" style="568" customWidth="1"/>
    <col min="7714" max="7936" width="9.140625" style="568"/>
    <col min="7937" max="7937" width="8.140625" style="568" customWidth="1"/>
    <col min="7938" max="7938" width="41" style="568" customWidth="1"/>
    <col min="7939" max="7969" width="32.85546875" style="568" customWidth="1"/>
    <col min="7970" max="8192" width="9.140625" style="568"/>
    <col min="8193" max="8193" width="8.140625" style="568" customWidth="1"/>
    <col min="8194" max="8194" width="41" style="568" customWidth="1"/>
    <col min="8195" max="8225" width="32.85546875" style="568" customWidth="1"/>
    <col min="8226" max="8448" width="9.140625" style="568"/>
    <col min="8449" max="8449" width="8.140625" style="568" customWidth="1"/>
    <col min="8450" max="8450" width="41" style="568" customWidth="1"/>
    <col min="8451" max="8481" width="32.85546875" style="568" customWidth="1"/>
    <col min="8482" max="8704" width="9.140625" style="568"/>
    <col min="8705" max="8705" width="8.140625" style="568" customWidth="1"/>
    <col min="8706" max="8706" width="41" style="568" customWidth="1"/>
    <col min="8707" max="8737" width="32.85546875" style="568" customWidth="1"/>
    <col min="8738" max="8960" width="9.140625" style="568"/>
    <col min="8961" max="8961" width="8.140625" style="568" customWidth="1"/>
    <col min="8962" max="8962" width="41" style="568" customWidth="1"/>
    <col min="8963" max="8993" width="32.85546875" style="568" customWidth="1"/>
    <col min="8994" max="9216" width="9.140625" style="568"/>
    <col min="9217" max="9217" width="8.140625" style="568" customWidth="1"/>
    <col min="9218" max="9218" width="41" style="568" customWidth="1"/>
    <col min="9219" max="9249" width="32.85546875" style="568" customWidth="1"/>
    <col min="9250" max="9472" width="9.140625" style="568"/>
    <col min="9473" max="9473" width="8.140625" style="568" customWidth="1"/>
    <col min="9474" max="9474" width="41" style="568" customWidth="1"/>
    <col min="9475" max="9505" width="32.85546875" style="568" customWidth="1"/>
    <col min="9506" max="9728" width="9.140625" style="568"/>
    <col min="9729" max="9729" width="8.140625" style="568" customWidth="1"/>
    <col min="9730" max="9730" width="41" style="568" customWidth="1"/>
    <col min="9731" max="9761" width="32.85546875" style="568" customWidth="1"/>
    <col min="9762" max="9984" width="9.140625" style="568"/>
    <col min="9985" max="9985" width="8.140625" style="568" customWidth="1"/>
    <col min="9986" max="9986" width="41" style="568" customWidth="1"/>
    <col min="9987" max="10017" width="32.85546875" style="568" customWidth="1"/>
    <col min="10018" max="10240" width="9.140625" style="568"/>
    <col min="10241" max="10241" width="8.140625" style="568" customWidth="1"/>
    <col min="10242" max="10242" width="41" style="568" customWidth="1"/>
    <col min="10243" max="10273" width="32.85546875" style="568" customWidth="1"/>
    <col min="10274" max="10496" width="9.140625" style="568"/>
    <col min="10497" max="10497" width="8.140625" style="568" customWidth="1"/>
    <col min="10498" max="10498" width="41" style="568" customWidth="1"/>
    <col min="10499" max="10529" width="32.85546875" style="568" customWidth="1"/>
    <col min="10530" max="10752" width="9.140625" style="568"/>
    <col min="10753" max="10753" width="8.140625" style="568" customWidth="1"/>
    <col min="10754" max="10754" width="41" style="568" customWidth="1"/>
    <col min="10755" max="10785" width="32.85546875" style="568" customWidth="1"/>
    <col min="10786" max="11008" width="9.140625" style="568"/>
    <col min="11009" max="11009" width="8.140625" style="568" customWidth="1"/>
    <col min="11010" max="11010" width="41" style="568" customWidth="1"/>
    <col min="11011" max="11041" width="32.85546875" style="568" customWidth="1"/>
    <col min="11042" max="11264" width="9.140625" style="568"/>
    <col min="11265" max="11265" width="8.140625" style="568" customWidth="1"/>
    <col min="11266" max="11266" width="41" style="568" customWidth="1"/>
    <col min="11267" max="11297" width="32.85546875" style="568" customWidth="1"/>
    <col min="11298" max="11520" width="9.140625" style="568"/>
    <col min="11521" max="11521" width="8.140625" style="568" customWidth="1"/>
    <col min="11522" max="11522" width="41" style="568" customWidth="1"/>
    <col min="11523" max="11553" width="32.85546875" style="568" customWidth="1"/>
    <col min="11554" max="11776" width="9.140625" style="568"/>
    <col min="11777" max="11777" width="8.140625" style="568" customWidth="1"/>
    <col min="11778" max="11778" width="41" style="568" customWidth="1"/>
    <col min="11779" max="11809" width="32.85546875" style="568" customWidth="1"/>
    <col min="11810" max="12032" width="9.140625" style="568"/>
    <col min="12033" max="12033" width="8.140625" style="568" customWidth="1"/>
    <col min="12034" max="12034" width="41" style="568" customWidth="1"/>
    <col min="12035" max="12065" width="32.85546875" style="568" customWidth="1"/>
    <col min="12066" max="12288" width="9.140625" style="568"/>
    <col min="12289" max="12289" width="8.140625" style="568" customWidth="1"/>
    <col min="12290" max="12290" width="41" style="568" customWidth="1"/>
    <col min="12291" max="12321" width="32.85546875" style="568" customWidth="1"/>
    <col min="12322" max="12544" width="9.140625" style="568"/>
    <col min="12545" max="12545" width="8.140625" style="568" customWidth="1"/>
    <col min="12546" max="12546" width="41" style="568" customWidth="1"/>
    <col min="12547" max="12577" width="32.85546875" style="568" customWidth="1"/>
    <col min="12578" max="12800" width="9.140625" style="568"/>
    <col min="12801" max="12801" width="8.140625" style="568" customWidth="1"/>
    <col min="12802" max="12802" width="41" style="568" customWidth="1"/>
    <col min="12803" max="12833" width="32.85546875" style="568" customWidth="1"/>
    <col min="12834" max="13056" width="9.140625" style="568"/>
    <col min="13057" max="13057" width="8.140625" style="568" customWidth="1"/>
    <col min="13058" max="13058" width="41" style="568" customWidth="1"/>
    <col min="13059" max="13089" width="32.85546875" style="568" customWidth="1"/>
    <col min="13090" max="13312" width="9.140625" style="568"/>
    <col min="13313" max="13313" width="8.140625" style="568" customWidth="1"/>
    <col min="13314" max="13314" width="41" style="568" customWidth="1"/>
    <col min="13315" max="13345" width="32.85546875" style="568" customWidth="1"/>
    <col min="13346" max="13568" width="9.140625" style="568"/>
    <col min="13569" max="13569" width="8.140625" style="568" customWidth="1"/>
    <col min="13570" max="13570" width="41" style="568" customWidth="1"/>
    <col min="13571" max="13601" width="32.85546875" style="568" customWidth="1"/>
    <col min="13602" max="13824" width="9.140625" style="568"/>
    <col min="13825" max="13825" width="8.140625" style="568" customWidth="1"/>
    <col min="13826" max="13826" width="41" style="568" customWidth="1"/>
    <col min="13827" max="13857" width="32.85546875" style="568" customWidth="1"/>
    <col min="13858" max="14080" width="9.140625" style="568"/>
    <col min="14081" max="14081" width="8.140625" style="568" customWidth="1"/>
    <col min="14082" max="14082" width="41" style="568" customWidth="1"/>
    <col min="14083" max="14113" width="32.85546875" style="568" customWidth="1"/>
    <col min="14114" max="14336" width="9.140625" style="568"/>
    <col min="14337" max="14337" width="8.140625" style="568" customWidth="1"/>
    <col min="14338" max="14338" width="41" style="568" customWidth="1"/>
    <col min="14339" max="14369" width="32.85546875" style="568" customWidth="1"/>
    <col min="14370" max="14592" width="9.140625" style="568"/>
    <col min="14593" max="14593" width="8.140625" style="568" customWidth="1"/>
    <col min="14594" max="14594" width="41" style="568" customWidth="1"/>
    <col min="14595" max="14625" width="32.85546875" style="568" customWidth="1"/>
    <col min="14626" max="14848" width="9.140625" style="568"/>
    <col min="14849" max="14849" width="8.140625" style="568" customWidth="1"/>
    <col min="14850" max="14850" width="41" style="568" customWidth="1"/>
    <col min="14851" max="14881" width="32.85546875" style="568" customWidth="1"/>
    <col min="14882" max="15104" width="9.140625" style="568"/>
    <col min="15105" max="15105" width="8.140625" style="568" customWidth="1"/>
    <col min="15106" max="15106" width="41" style="568" customWidth="1"/>
    <col min="15107" max="15137" width="32.85546875" style="568" customWidth="1"/>
    <col min="15138" max="15360" width="9.140625" style="568"/>
    <col min="15361" max="15361" width="8.140625" style="568" customWidth="1"/>
    <col min="15362" max="15362" width="41" style="568" customWidth="1"/>
    <col min="15363" max="15393" width="32.85546875" style="568" customWidth="1"/>
    <col min="15394" max="15616" width="9.140625" style="568"/>
    <col min="15617" max="15617" width="8.140625" style="568" customWidth="1"/>
    <col min="15618" max="15618" width="41" style="568" customWidth="1"/>
    <col min="15619" max="15649" width="32.85546875" style="568" customWidth="1"/>
    <col min="15650" max="15872" width="9.140625" style="568"/>
    <col min="15873" max="15873" width="8.140625" style="568" customWidth="1"/>
    <col min="15874" max="15874" width="41" style="568" customWidth="1"/>
    <col min="15875" max="15905" width="32.85546875" style="568" customWidth="1"/>
    <col min="15906" max="16128" width="9.140625" style="568"/>
    <col min="16129" max="16129" width="8.140625" style="568" customWidth="1"/>
    <col min="16130" max="16130" width="41" style="568" customWidth="1"/>
    <col min="16131" max="16161" width="32.85546875" style="568" customWidth="1"/>
    <col min="16162" max="16384" width="9.140625" style="568"/>
  </cols>
  <sheetData>
    <row r="1" spans="1:33" s="796" customFormat="1" x14ac:dyDescent="0.25">
      <c r="A1" s="796" t="s">
        <v>1258</v>
      </c>
    </row>
    <row r="2" spans="1:33" s="570" customFormat="1" ht="114.75" x14ac:dyDescent="0.2">
      <c r="A2" s="551" t="s">
        <v>1065</v>
      </c>
      <c r="B2" s="551" t="s">
        <v>0</v>
      </c>
      <c r="C2" s="551" t="s">
        <v>368</v>
      </c>
      <c r="D2" s="551" t="s">
        <v>1066</v>
      </c>
      <c r="E2" s="551" t="s">
        <v>1172</v>
      </c>
      <c r="F2" s="551" t="s">
        <v>1173</v>
      </c>
      <c r="G2" s="551" t="s">
        <v>1174</v>
      </c>
      <c r="H2" s="551" t="s">
        <v>1175</v>
      </c>
      <c r="I2" s="551" t="s">
        <v>1130</v>
      </c>
      <c r="J2" s="551" t="s">
        <v>1176</v>
      </c>
      <c r="K2" s="551" t="s">
        <v>1177</v>
      </c>
      <c r="L2" s="551" t="s">
        <v>1178</v>
      </c>
      <c r="M2" s="551" t="s">
        <v>1179</v>
      </c>
      <c r="N2" s="551" t="s">
        <v>1180</v>
      </c>
      <c r="O2" s="551" t="s">
        <v>1181</v>
      </c>
      <c r="P2" s="551" t="s">
        <v>1182</v>
      </c>
      <c r="Q2" s="551" t="s">
        <v>1183</v>
      </c>
      <c r="R2" s="551" t="s">
        <v>1184</v>
      </c>
      <c r="S2" s="551" t="s">
        <v>1185</v>
      </c>
      <c r="T2" s="551" t="s">
        <v>1186</v>
      </c>
      <c r="U2" s="551" t="s">
        <v>1187</v>
      </c>
      <c r="V2" s="551" t="s">
        <v>1188</v>
      </c>
      <c r="W2" s="551" t="s">
        <v>1189</v>
      </c>
      <c r="X2" s="551" t="s">
        <v>1068</v>
      </c>
      <c r="Y2" s="551" t="s">
        <v>1190</v>
      </c>
      <c r="Z2" s="551" t="s">
        <v>1191</v>
      </c>
      <c r="AA2" s="551" t="s">
        <v>1192</v>
      </c>
      <c r="AB2" s="551" t="s">
        <v>1193</v>
      </c>
      <c r="AC2" s="551" t="s">
        <v>1156</v>
      </c>
      <c r="AD2" s="551" t="s">
        <v>1069</v>
      </c>
      <c r="AE2" s="551" t="s">
        <v>1194</v>
      </c>
      <c r="AF2" s="551" t="s">
        <v>1195</v>
      </c>
      <c r="AG2" s="551" t="s">
        <v>1196</v>
      </c>
    </row>
    <row r="3" spans="1:33" s="570" customFormat="1" x14ac:dyDescent="0.2">
      <c r="A3" s="551" t="s">
        <v>499</v>
      </c>
      <c r="B3" s="571" t="s">
        <v>1070</v>
      </c>
      <c r="C3" s="572">
        <v>63731267</v>
      </c>
      <c r="D3" s="572">
        <v>244590</v>
      </c>
      <c r="E3" s="572">
        <v>0</v>
      </c>
      <c r="F3" s="572">
        <v>0</v>
      </c>
      <c r="G3" s="572">
        <v>0</v>
      </c>
      <c r="H3" s="572">
        <v>0</v>
      </c>
      <c r="I3" s="572">
        <v>0</v>
      </c>
      <c r="J3" s="572">
        <v>0</v>
      </c>
      <c r="K3" s="572">
        <v>24352511</v>
      </c>
      <c r="L3" s="572">
        <v>0</v>
      </c>
      <c r="M3" s="572">
        <v>0</v>
      </c>
      <c r="N3" s="572">
        <v>0</v>
      </c>
      <c r="O3" s="572">
        <v>0</v>
      </c>
      <c r="P3" s="572">
        <v>0</v>
      </c>
      <c r="Q3" s="572">
        <v>0</v>
      </c>
      <c r="R3" s="572">
        <v>0</v>
      </c>
      <c r="S3" s="572">
        <v>29028563</v>
      </c>
      <c r="T3" s="572">
        <v>6701201</v>
      </c>
      <c r="U3" s="572">
        <v>0</v>
      </c>
      <c r="V3" s="572">
        <v>0</v>
      </c>
      <c r="W3" s="572">
        <v>1615586</v>
      </c>
      <c r="X3" s="572">
        <v>0</v>
      </c>
      <c r="Y3" s="572">
        <v>0</v>
      </c>
      <c r="Z3" s="572">
        <v>0</v>
      </c>
      <c r="AA3" s="572">
        <v>0</v>
      </c>
      <c r="AB3" s="572">
        <v>1424181</v>
      </c>
      <c r="AC3" s="572">
        <v>0</v>
      </c>
      <c r="AD3" s="572">
        <v>364635</v>
      </c>
      <c r="AE3" s="572">
        <v>0</v>
      </c>
      <c r="AF3" s="572">
        <v>0</v>
      </c>
      <c r="AG3" s="572">
        <v>0</v>
      </c>
    </row>
    <row r="4" spans="1:33" s="570" customFormat="1" ht="25.5" x14ac:dyDescent="0.2">
      <c r="A4" s="551" t="s">
        <v>502</v>
      </c>
      <c r="B4" s="571" t="s">
        <v>1197</v>
      </c>
      <c r="C4" s="572">
        <v>328991</v>
      </c>
      <c r="D4" s="572">
        <v>0</v>
      </c>
      <c r="E4" s="572">
        <v>0</v>
      </c>
      <c r="F4" s="572">
        <v>0</v>
      </c>
      <c r="G4" s="572">
        <v>0</v>
      </c>
      <c r="H4" s="572">
        <v>0</v>
      </c>
      <c r="I4" s="572">
        <v>0</v>
      </c>
      <c r="J4" s="572">
        <v>0</v>
      </c>
      <c r="K4" s="572">
        <v>0</v>
      </c>
      <c r="L4" s="572">
        <v>0</v>
      </c>
      <c r="M4" s="572">
        <v>0</v>
      </c>
      <c r="N4" s="572">
        <v>0</v>
      </c>
      <c r="O4" s="572">
        <v>0</v>
      </c>
      <c r="P4" s="572">
        <v>0</v>
      </c>
      <c r="Q4" s="572">
        <v>0</v>
      </c>
      <c r="R4" s="572">
        <v>0</v>
      </c>
      <c r="S4" s="572">
        <v>0</v>
      </c>
      <c r="T4" s="572">
        <v>0</v>
      </c>
      <c r="U4" s="572">
        <v>0</v>
      </c>
      <c r="V4" s="572">
        <v>0</v>
      </c>
      <c r="W4" s="572">
        <v>328991</v>
      </c>
      <c r="X4" s="572">
        <v>0</v>
      </c>
      <c r="Y4" s="572">
        <v>0</v>
      </c>
      <c r="Z4" s="572">
        <v>0</v>
      </c>
      <c r="AA4" s="572">
        <v>0</v>
      </c>
      <c r="AB4" s="572">
        <v>0</v>
      </c>
      <c r="AC4" s="572">
        <v>0</v>
      </c>
      <c r="AD4" s="572">
        <v>0</v>
      </c>
      <c r="AE4" s="572">
        <v>0</v>
      </c>
      <c r="AF4" s="572">
        <v>0</v>
      </c>
      <c r="AG4" s="572">
        <v>0</v>
      </c>
    </row>
    <row r="5" spans="1:33" s="570" customFormat="1" x14ac:dyDescent="0.2">
      <c r="A5" s="551" t="s">
        <v>504</v>
      </c>
      <c r="B5" s="571" t="s">
        <v>1198</v>
      </c>
      <c r="C5" s="572">
        <v>1110000</v>
      </c>
      <c r="D5" s="572">
        <v>0</v>
      </c>
      <c r="E5" s="572">
        <v>0</v>
      </c>
      <c r="F5" s="572">
        <v>0</v>
      </c>
      <c r="G5" s="572">
        <v>0</v>
      </c>
      <c r="H5" s="572">
        <v>0</v>
      </c>
      <c r="I5" s="572">
        <v>0</v>
      </c>
      <c r="J5" s="572">
        <v>0</v>
      </c>
      <c r="K5" s="572">
        <v>0</v>
      </c>
      <c r="L5" s="572">
        <v>0</v>
      </c>
      <c r="M5" s="572">
        <v>0</v>
      </c>
      <c r="N5" s="572">
        <v>0</v>
      </c>
      <c r="O5" s="572">
        <v>0</v>
      </c>
      <c r="P5" s="572">
        <v>0</v>
      </c>
      <c r="Q5" s="572">
        <v>0</v>
      </c>
      <c r="R5" s="572">
        <v>0</v>
      </c>
      <c r="S5" s="572">
        <v>0</v>
      </c>
      <c r="T5" s="572">
        <v>1110000</v>
      </c>
      <c r="U5" s="572">
        <v>0</v>
      </c>
      <c r="V5" s="572">
        <v>0</v>
      </c>
      <c r="W5" s="572">
        <v>0</v>
      </c>
      <c r="X5" s="572">
        <v>0</v>
      </c>
      <c r="Y5" s="572">
        <v>0</v>
      </c>
      <c r="Z5" s="572">
        <v>0</v>
      </c>
      <c r="AA5" s="572">
        <v>0</v>
      </c>
      <c r="AB5" s="572">
        <v>0</v>
      </c>
      <c r="AC5" s="572">
        <v>0</v>
      </c>
      <c r="AD5" s="572">
        <v>0</v>
      </c>
      <c r="AE5" s="572">
        <v>0</v>
      </c>
      <c r="AF5" s="572">
        <v>0</v>
      </c>
      <c r="AG5" s="572">
        <v>0</v>
      </c>
    </row>
    <row r="6" spans="1:33" s="570" customFormat="1" x14ac:dyDescent="0.2">
      <c r="A6" s="551" t="s">
        <v>507</v>
      </c>
      <c r="B6" s="571" t="s">
        <v>1161</v>
      </c>
      <c r="C6" s="572">
        <v>28837</v>
      </c>
      <c r="D6" s="572">
        <v>0</v>
      </c>
      <c r="E6" s="572">
        <v>0</v>
      </c>
      <c r="F6" s="572">
        <v>0</v>
      </c>
      <c r="G6" s="572">
        <v>0</v>
      </c>
      <c r="H6" s="572">
        <v>0</v>
      </c>
      <c r="I6" s="572">
        <v>0</v>
      </c>
      <c r="J6" s="572">
        <v>0</v>
      </c>
      <c r="K6" s="572">
        <v>0</v>
      </c>
      <c r="L6" s="572">
        <v>0</v>
      </c>
      <c r="M6" s="572">
        <v>0</v>
      </c>
      <c r="N6" s="572">
        <v>0</v>
      </c>
      <c r="O6" s="572">
        <v>0</v>
      </c>
      <c r="P6" s="572">
        <v>0</v>
      </c>
      <c r="Q6" s="572">
        <v>0</v>
      </c>
      <c r="R6" s="572">
        <v>0</v>
      </c>
      <c r="S6" s="572">
        <v>0</v>
      </c>
      <c r="T6" s="572">
        <v>0</v>
      </c>
      <c r="U6" s="572">
        <v>0</v>
      </c>
      <c r="V6" s="572">
        <v>0</v>
      </c>
      <c r="W6" s="572">
        <v>0</v>
      </c>
      <c r="X6" s="572">
        <v>0</v>
      </c>
      <c r="Y6" s="572">
        <v>0</v>
      </c>
      <c r="Z6" s="572">
        <v>0</v>
      </c>
      <c r="AA6" s="572">
        <v>0</v>
      </c>
      <c r="AB6" s="572">
        <v>0</v>
      </c>
      <c r="AC6" s="572">
        <v>0</v>
      </c>
      <c r="AD6" s="572">
        <v>28837</v>
      </c>
      <c r="AE6" s="572">
        <v>0</v>
      </c>
      <c r="AF6" s="572">
        <v>0</v>
      </c>
      <c r="AG6" s="572">
        <v>0</v>
      </c>
    </row>
    <row r="7" spans="1:33" s="570" customFormat="1" ht="25.5" x14ac:dyDescent="0.2">
      <c r="A7" s="551" t="s">
        <v>511</v>
      </c>
      <c r="B7" s="571" t="s">
        <v>1073</v>
      </c>
      <c r="C7" s="572">
        <v>8872555</v>
      </c>
      <c r="D7" s="572">
        <v>226918</v>
      </c>
      <c r="E7" s="572">
        <v>0</v>
      </c>
      <c r="F7" s="572">
        <v>0</v>
      </c>
      <c r="G7" s="572">
        <v>0</v>
      </c>
      <c r="H7" s="572">
        <v>0</v>
      </c>
      <c r="I7" s="572">
        <v>0</v>
      </c>
      <c r="J7" s="572">
        <v>0</v>
      </c>
      <c r="K7" s="572">
        <v>4840296</v>
      </c>
      <c r="L7" s="572">
        <v>0</v>
      </c>
      <c r="M7" s="572">
        <v>0</v>
      </c>
      <c r="N7" s="572">
        <v>0</v>
      </c>
      <c r="O7" s="572">
        <v>0</v>
      </c>
      <c r="P7" s="572">
        <v>0</v>
      </c>
      <c r="Q7" s="572">
        <v>0</v>
      </c>
      <c r="R7" s="572">
        <v>0</v>
      </c>
      <c r="S7" s="572">
        <v>202487</v>
      </c>
      <c r="T7" s="572">
        <v>1000000</v>
      </c>
      <c r="U7" s="572">
        <v>0</v>
      </c>
      <c r="V7" s="572">
        <v>0</v>
      </c>
      <c r="W7" s="572">
        <v>0</v>
      </c>
      <c r="X7" s="572">
        <v>0</v>
      </c>
      <c r="Y7" s="572">
        <v>0</v>
      </c>
      <c r="Z7" s="572">
        <v>0</v>
      </c>
      <c r="AA7" s="572">
        <v>0</v>
      </c>
      <c r="AB7" s="572">
        <v>2493538</v>
      </c>
      <c r="AC7" s="572">
        <v>0</v>
      </c>
      <c r="AD7" s="572">
        <v>109316</v>
      </c>
      <c r="AE7" s="572">
        <v>0</v>
      </c>
      <c r="AF7" s="572">
        <v>0</v>
      </c>
      <c r="AG7" s="572">
        <v>0</v>
      </c>
    </row>
    <row r="8" spans="1:33" s="570" customFormat="1" ht="25.5" x14ac:dyDescent="0.2">
      <c r="A8" s="551" t="s">
        <v>513</v>
      </c>
      <c r="B8" s="571" t="s">
        <v>1074</v>
      </c>
      <c r="C8" s="572">
        <v>74071650</v>
      </c>
      <c r="D8" s="572">
        <v>471508</v>
      </c>
      <c r="E8" s="572">
        <v>0</v>
      </c>
      <c r="F8" s="572">
        <v>0</v>
      </c>
      <c r="G8" s="572">
        <v>0</v>
      </c>
      <c r="H8" s="572">
        <v>0</v>
      </c>
      <c r="I8" s="572">
        <v>0</v>
      </c>
      <c r="J8" s="572">
        <v>0</v>
      </c>
      <c r="K8" s="572">
        <v>29192807</v>
      </c>
      <c r="L8" s="572">
        <v>0</v>
      </c>
      <c r="M8" s="572">
        <v>0</v>
      </c>
      <c r="N8" s="572">
        <v>0</v>
      </c>
      <c r="O8" s="572">
        <v>0</v>
      </c>
      <c r="P8" s="572">
        <v>0</v>
      </c>
      <c r="Q8" s="572">
        <v>0</v>
      </c>
      <c r="R8" s="572">
        <v>0</v>
      </c>
      <c r="S8" s="572">
        <v>29231050</v>
      </c>
      <c r="T8" s="572">
        <v>8811201</v>
      </c>
      <c r="U8" s="572">
        <v>0</v>
      </c>
      <c r="V8" s="572">
        <v>0</v>
      </c>
      <c r="W8" s="572">
        <v>1944577</v>
      </c>
      <c r="X8" s="572">
        <v>0</v>
      </c>
      <c r="Y8" s="572">
        <v>0</v>
      </c>
      <c r="Z8" s="572">
        <v>0</v>
      </c>
      <c r="AA8" s="572">
        <v>0</v>
      </c>
      <c r="AB8" s="572">
        <v>3917719</v>
      </c>
      <c r="AC8" s="572">
        <v>0</v>
      </c>
      <c r="AD8" s="572">
        <v>502788</v>
      </c>
      <c r="AE8" s="572">
        <v>0</v>
      </c>
      <c r="AF8" s="572">
        <v>0</v>
      </c>
      <c r="AG8" s="572">
        <v>0</v>
      </c>
    </row>
    <row r="9" spans="1:33" s="570" customFormat="1" x14ac:dyDescent="0.2">
      <c r="A9" s="551" t="s">
        <v>862</v>
      </c>
      <c r="B9" s="571" t="s">
        <v>1199</v>
      </c>
      <c r="C9" s="572">
        <v>11955664</v>
      </c>
      <c r="D9" s="572">
        <v>7107048</v>
      </c>
      <c r="E9" s="572">
        <v>0</v>
      </c>
      <c r="F9" s="572">
        <v>0</v>
      </c>
      <c r="G9" s="572">
        <v>0</v>
      </c>
      <c r="H9" s="572">
        <v>0</v>
      </c>
      <c r="I9" s="572">
        <v>0</v>
      </c>
      <c r="J9" s="572">
        <v>0</v>
      </c>
      <c r="K9" s="572">
        <v>0</v>
      </c>
      <c r="L9" s="572">
        <v>0</v>
      </c>
      <c r="M9" s="572">
        <v>0</v>
      </c>
      <c r="N9" s="572">
        <v>0</v>
      </c>
      <c r="O9" s="572">
        <v>0</v>
      </c>
      <c r="P9" s="572">
        <v>0</v>
      </c>
      <c r="Q9" s="572">
        <v>0</v>
      </c>
      <c r="R9" s="572">
        <v>0</v>
      </c>
      <c r="S9" s="572">
        <v>4218016</v>
      </c>
      <c r="T9" s="572">
        <v>630600</v>
      </c>
      <c r="U9" s="572">
        <v>0</v>
      </c>
      <c r="V9" s="572">
        <v>0</v>
      </c>
      <c r="W9" s="572">
        <v>0</v>
      </c>
      <c r="X9" s="572">
        <v>0</v>
      </c>
      <c r="Y9" s="572">
        <v>0</v>
      </c>
      <c r="Z9" s="572">
        <v>0</v>
      </c>
      <c r="AA9" s="572">
        <v>0</v>
      </c>
      <c r="AB9" s="572">
        <v>0</v>
      </c>
      <c r="AC9" s="572">
        <v>0</v>
      </c>
      <c r="AD9" s="572">
        <v>0</v>
      </c>
      <c r="AE9" s="572">
        <v>0</v>
      </c>
      <c r="AF9" s="572">
        <v>0</v>
      </c>
      <c r="AG9" s="572">
        <v>0</v>
      </c>
    </row>
    <row r="10" spans="1:33" s="570" customFormat="1" ht="38.25" x14ac:dyDescent="0.2">
      <c r="A10" s="551" t="s">
        <v>641</v>
      </c>
      <c r="B10" s="571" t="s">
        <v>1162</v>
      </c>
      <c r="C10" s="572">
        <v>4972671</v>
      </c>
      <c r="D10" s="572">
        <v>0</v>
      </c>
      <c r="E10" s="572">
        <v>0</v>
      </c>
      <c r="F10" s="572">
        <v>0</v>
      </c>
      <c r="G10" s="572">
        <v>0</v>
      </c>
      <c r="H10" s="572">
        <v>0</v>
      </c>
      <c r="I10" s="572">
        <v>0</v>
      </c>
      <c r="J10" s="572">
        <v>0</v>
      </c>
      <c r="K10" s="572">
        <v>0</v>
      </c>
      <c r="L10" s="572">
        <v>0</v>
      </c>
      <c r="M10" s="572">
        <v>0</v>
      </c>
      <c r="N10" s="572">
        <v>0</v>
      </c>
      <c r="O10" s="572">
        <v>0</v>
      </c>
      <c r="P10" s="572">
        <v>0</v>
      </c>
      <c r="Q10" s="572">
        <v>0</v>
      </c>
      <c r="R10" s="572">
        <v>0</v>
      </c>
      <c r="S10" s="572">
        <v>347250</v>
      </c>
      <c r="T10" s="572">
        <v>1170752</v>
      </c>
      <c r="U10" s="572">
        <v>0</v>
      </c>
      <c r="V10" s="572">
        <v>0</v>
      </c>
      <c r="W10" s="572">
        <v>2897000</v>
      </c>
      <c r="X10" s="572">
        <v>0</v>
      </c>
      <c r="Y10" s="572">
        <v>0</v>
      </c>
      <c r="Z10" s="572">
        <v>0</v>
      </c>
      <c r="AA10" s="572">
        <v>0</v>
      </c>
      <c r="AB10" s="572">
        <v>437072</v>
      </c>
      <c r="AC10" s="572">
        <v>0</v>
      </c>
      <c r="AD10" s="572">
        <v>120597</v>
      </c>
      <c r="AE10" s="572">
        <v>0</v>
      </c>
      <c r="AF10" s="572">
        <v>0</v>
      </c>
      <c r="AG10" s="572">
        <v>0</v>
      </c>
    </row>
    <row r="11" spans="1:33" s="570" customFormat="1" x14ac:dyDescent="0.2">
      <c r="A11" s="551" t="s">
        <v>514</v>
      </c>
      <c r="B11" s="571" t="s">
        <v>1075</v>
      </c>
      <c r="C11" s="572">
        <v>4629626</v>
      </c>
      <c r="D11" s="572">
        <v>0</v>
      </c>
      <c r="E11" s="572">
        <v>0</v>
      </c>
      <c r="F11" s="572">
        <v>0</v>
      </c>
      <c r="G11" s="572">
        <v>0</v>
      </c>
      <c r="H11" s="572">
        <v>0</v>
      </c>
      <c r="I11" s="572">
        <v>0</v>
      </c>
      <c r="J11" s="572">
        <v>0</v>
      </c>
      <c r="K11" s="572">
        <v>0</v>
      </c>
      <c r="L11" s="572">
        <v>0</v>
      </c>
      <c r="M11" s="572">
        <v>0</v>
      </c>
      <c r="N11" s="572">
        <v>0</v>
      </c>
      <c r="O11" s="572">
        <v>0</v>
      </c>
      <c r="P11" s="572">
        <v>0</v>
      </c>
      <c r="Q11" s="572">
        <v>0</v>
      </c>
      <c r="R11" s="572">
        <v>0</v>
      </c>
      <c r="S11" s="572">
        <v>1676996</v>
      </c>
      <c r="T11" s="572">
        <v>2931454</v>
      </c>
      <c r="U11" s="572">
        <v>0</v>
      </c>
      <c r="V11" s="572">
        <v>0</v>
      </c>
      <c r="W11" s="572">
        <v>0</v>
      </c>
      <c r="X11" s="572">
        <v>0</v>
      </c>
      <c r="Y11" s="572">
        <v>0</v>
      </c>
      <c r="Z11" s="572">
        <v>0</v>
      </c>
      <c r="AA11" s="572">
        <v>0</v>
      </c>
      <c r="AB11" s="572">
        <v>21176</v>
      </c>
      <c r="AC11" s="572">
        <v>0</v>
      </c>
      <c r="AD11" s="572">
        <v>0</v>
      </c>
      <c r="AE11" s="572">
        <v>0</v>
      </c>
      <c r="AF11" s="572">
        <v>0</v>
      </c>
      <c r="AG11" s="572">
        <v>0</v>
      </c>
    </row>
    <row r="12" spans="1:33" s="570" customFormat="1" x14ac:dyDescent="0.2">
      <c r="A12" s="551" t="s">
        <v>515</v>
      </c>
      <c r="B12" s="571" t="s">
        <v>1076</v>
      </c>
      <c r="C12" s="572">
        <v>21557961</v>
      </c>
      <c r="D12" s="572">
        <v>7107048</v>
      </c>
      <c r="E12" s="572">
        <v>0</v>
      </c>
      <c r="F12" s="572">
        <v>0</v>
      </c>
      <c r="G12" s="572">
        <v>0</v>
      </c>
      <c r="H12" s="572">
        <v>0</v>
      </c>
      <c r="I12" s="572">
        <v>0</v>
      </c>
      <c r="J12" s="572">
        <v>0</v>
      </c>
      <c r="K12" s="572">
        <v>0</v>
      </c>
      <c r="L12" s="572">
        <v>0</v>
      </c>
      <c r="M12" s="572">
        <v>0</v>
      </c>
      <c r="N12" s="572">
        <v>0</v>
      </c>
      <c r="O12" s="572">
        <v>0</v>
      </c>
      <c r="P12" s="572">
        <v>0</v>
      </c>
      <c r="Q12" s="572">
        <v>0</v>
      </c>
      <c r="R12" s="572">
        <v>0</v>
      </c>
      <c r="S12" s="572">
        <v>6242262</v>
      </c>
      <c r="T12" s="572">
        <v>4732806</v>
      </c>
      <c r="U12" s="572">
        <v>0</v>
      </c>
      <c r="V12" s="572">
        <v>0</v>
      </c>
      <c r="W12" s="572">
        <v>2897000</v>
      </c>
      <c r="X12" s="572">
        <v>0</v>
      </c>
      <c r="Y12" s="572">
        <v>0</v>
      </c>
      <c r="Z12" s="572">
        <v>0</v>
      </c>
      <c r="AA12" s="572">
        <v>0</v>
      </c>
      <c r="AB12" s="572">
        <v>458248</v>
      </c>
      <c r="AC12" s="572">
        <v>0</v>
      </c>
      <c r="AD12" s="572">
        <v>120597</v>
      </c>
      <c r="AE12" s="572">
        <v>0</v>
      </c>
      <c r="AF12" s="572">
        <v>0</v>
      </c>
      <c r="AG12" s="572">
        <v>0</v>
      </c>
    </row>
    <row r="13" spans="1:33" s="570" customFormat="1" x14ac:dyDescent="0.2">
      <c r="A13" s="569" t="s">
        <v>1077</v>
      </c>
      <c r="B13" s="573" t="s">
        <v>1078</v>
      </c>
      <c r="C13" s="574">
        <v>95629611</v>
      </c>
      <c r="D13" s="574">
        <v>7578556</v>
      </c>
      <c r="E13" s="574">
        <v>0</v>
      </c>
      <c r="F13" s="574">
        <v>0</v>
      </c>
      <c r="G13" s="574">
        <v>0</v>
      </c>
      <c r="H13" s="574">
        <v>0</v>
      </c>
      <c r="I13" s="574">
        <v>0</v>
      </c>
      <c r="J13" s="574">
        <v>0</v>
      </c>
      <c r="K13" s="574">
        <v>29192807</v>
      </c>
      <c r="L13" s="574">
        <v>0</v>
      </c>
      <c r="M13" s="574">
        <v>0</v>
      </c>
      <c r="N13" s="574">
        <v>0</v>
      </c>
      <c r="O13" s="574">
        <v>0</v>
      </c>
      <c r="P13" s="574">
        <v>0</v>
      </c>
      <c r="Q13" s="574">
        <v>0</v>
      </c>
      <c r="R13" s="574">
        <v>0</v>
      </c>
      <c r="S13" s="574">
        <v>35473312</v>
      </c>
      <c r="T13" s="574">
        <v>13544007</v>
      </c>
      <c r="U13" s="574">
        <v>0</v>
      </c>
      <c r="V13" s="574">
        <v>0</v>
      </c>
      <c r="W13" s="574">
        <v>4841577</v>
      </c>
      <c r="X13" s="574">
        <v>0</v>
      </c>
      <c r="Y13" s="574">
        <v>0</v>
      </c>
      <c r="Z13" s="574">
        <v>0</v>
      </c>
      <c r="AA13" s="574">
        <v>0</v>
      </c>
      <c r="AB13" s="574">
        <v>4375967</v>
      </c>
      <c r="AC13" s="574">
        <v>0</v>
      </c>
      <c r="AD13" s="574">
        <v>623385</v>
      </c>
      <c r="AE13" s="574">
        <v>0</v>
      </c>
      <c r="AF13" s="574">
        <v>0</v>
      </c>
      <c r="AG13" s="574">
        <v>0</v>
      </c>
    </row>
    <row r="14" spans="1:33" s="570" customFormat="1" ht="25.5" x14ac:dyDescent="0.2">
      <c r="A14" s="569" t="s">
        <v>1079</v>
      </c>
      <c r="B14" s="573" t="s">
        <v>1080</v>
      </c>
      <c r="C14" s="574">
        <v>13368469</v>
      </c>
      <c r="D14" s="574">
        <v>1255073</v>
      </c>
      <c r="E14" s="574">
        <v>0</v>
      </c>
      <c r="F14" s="574">
        <v>0</v>
      </c>
      <c r="G14" s="574">
        <v>0</v>
      </c>
      <c r="H14" s="574">
        <v>0</v>
      </c>
      <c r="I14" s="574">
        <v>0</v>
      </c>
      <c r="J14" s="574">
        <v>0</v>
      </c>
      <c r="K14" s="574">
        <v>2430802</v>
      </c>
      <c r="L14" s="574">
        <v>27619</v>
      </c>
      <c r="M14" s="574">
        <v>0</v>
      </c>
      <c r="N14" s="574">
        <v>0</v>
      </c>
      <c r="O14" s="574">
        <v>0</v>
      </c>
      <c r="P14" s="574">
        <v>0</v>
      </c>
      <c r="Q14" s="574">
        <v>0</v>
      </c>
      <c r="R14" s="574">
        <v>0</v>
      </c>
      <c r="S14" s="574">
        <v>5933035</v>
      </c>
      <c r="T14" s="574">
        <v>2221799</v>
      </c>
      <c r="U14" s="574">
        <v>0</v>
      </c>
      <c r="V14" s="574">
        <v>0</v>
      </c>
      <c r="W14" s="574">
        <v>643575</v>
      </c>
      <c r="X14" s="574">
        <v>0</v>
      </c>
      <c r="Y14" s="574">
        <v>0</v>
      </c>
      <c r="Z14" s="574">
        <v>0</v>
      </c>
      <c r="AA14" s="574">
        <v>0</v>
      </c>
      <c r="AB14" s="574">
        <v>692925</v>
      </c>
      <c r="AC14" s="574">
        <v>0</v>
      </c>
      <c r="AD14" s="574">
        <v>163641</v>
      </c>
      <c r="AE14" s="574">
        <v>0</v>
      </c>
      <c r="AF14" s="574">
        <v>0</v>
      </c>
      <c r="AG14" s="574">
        <v>0</v>
      </c>
    </row>
    <row r="15" spans="1:33" s="570" customFormat="1" x14ac:dyDescent="0.2">
      <c r="A15" s="551" t="s">
        <v>1081</v>
      </c>
      <c r="B15" s="571" t="s">
        <v>1082</v>
      </c>
      <c r="C15" s="572">
        <v>13210926</v>
      </c>
      <c r="D15" s="572">
        <v>1229808</v>
      </c>
      <c r="E15" s="572">
        <v>0</v>
      </c>
      <c r="F15" s="572">
        <v>0</v>
      </c>
      <c r="G15" s="572">
        <v>0</v>
      </c>
      <c r="H15" s="572">
        <v>0</v>
      </c>
      <c r="I15" s="572">
        <v>0</v>
      </c>
      <c r="J15" s="572">
        <v>0</v>
      </c>
      <c r="K15" s="572">
        <v>2430802</v>
      </c>
      <c r="L15" s="572">
        <v>27619</v>
      </c>
      <c r="M15" s="572">
        <v>0</v>
      </c>
      <c r="N15" s="572">
        <v>0</v>
      </c>
      <c r="O15" s="572">
        <v>0</v>
      </c>
      <c r="P15" s="572">
        <v>0</v>
      </c>
      <c r="Q15" s="572">
        <v>0</v>
      </c>
      <c r="R15" s="572">
        <v>0</v>
      </c>
      <c r="S15" s="572">
        <v>5841867</v>
      </c>
      <c r="T15" s="572">
        <v>2221799</v>
      </c>
      <c r="U15" s="572">
        <v>0</v>
      </c>
      <c r="V15" s="572">
        <v>0</v>
      </c>
      <c r="W15" s="572">
        <v>643575</v>
      </c>
      <c r="X15" s="572">
        <v>0</v>
      </c>
      <c r="Y15" s="572">
        <v>0</v>
      </c>
      <c r="Z15" s="572">
        <v>0</v>
      </c>
      <c r="AA15" s="572">
        <v>0</v>
      </c>
      <c r="AB15" s="572">
        <v>692925</v>
      </c>
      <c r="AC15" s="572">
        <v>0</v>
      </c>
      <c r="AD15" s="572">
        <v>122531</v>
      </c>
      <c r="AE15" s="572">
        <v>0</v>
      </c>
      <c r="AF15" s="572">
        <v>0</v>
      </c>
      <c r="AG15" s="572">
        <v>0</v>
      </c>
    </row>
    <row r="16" spans="1:33" s="570" customFormat="1" x14ac:dyDescent="0.2">
      <c r="A16" s="551" t="s">
        <v>1163</v>
      </c>
      <c r="B16" s="571" t="s">
        <v>1164</v>
      </c>
      <c r="C16" s="572">
        <v>132278</v>
      </c>
      <c r="D16" s="572">
        <v>0</v>
      </c>
      <c r="E16" s="572">
        <v>0</v>
      </c>
      <c r="F16" s="572">
        <v>0</v>
      </c>
      <c r="G16" s="572">
        <v>0</v>
      </c>
      <c r="H16" s="572">
        <v>0</v>
      </c>
      <c r="I16" s="572">
        <v>0</v>
      </c>
      <c r="J16" s="572">
        <v>0</v>
      </c>
      <c r="K16" s="572">
        <v>0</v>
      </c>
      <c r="L16" s="572">
        <v>0</v>
      </c>
      <c r="M16" s="572">
        <v>0</v>
      </c>
      <c r="N16" s="572">
        <v>0</v>
      </c>
      <c r="O16" s="572">
        <v>0</v>
      </c>
      <c r="P16" s="572">
        <v>0</v>
      </c>
      <c r="Q16" s="572">
        <v>0</v>
      </c>
      <c r="R16" s="572">
        <v>0</v>
      </c>
      <c r="S16" s="572">
        <v>91168</v>
      </c>
      <c r="T16" s="572">
        <v>0</v>
      </c>
      <c r="U16" s="572">
        <v>0</v>
      </c>
      <c r="V16" s="572">
        <v>0</v>
      </c>
      <c r="W16" s="572">
        <v>0</v>
      </c>
      <c r="X16" s="572">
        <v>0</v>
      </c>
      <c r="Y16" s="572">
        <v>0</v>
      </c>
      <c r="Z16" s="572">
        <v>0</v>
      </c>
      <c r="AA16" s="572">
        <v>0</v>
      </c>
      <c r="AB16" s="572">
        <v>0</v>
      </c>
      <c r="AC16" s="572">
        <v>0</v>
      </c>
      <c r="AD16" s="572">
        <v>41110</v>
      </c>
      <c r="AE16" s="572">
        <v>0</v>
      </c>
      <c r="AF16" s="572">
        <v>0</v>
      </c>
      <c r="AG16" s="572">
        <v>0</v>
      </c>
    </row>
    <row r="17" spans="1:33" s="570" customFormat="1" ht="25.5" x14ac:dyDescent="0.2">
      <c r="A17" s="551" t="s">
        <v>1083</v>
      </c>
      <c r="B17" s="571" t="s">
        <v>1084</v>
      </c>
      <c r="C17" s="572">
        <v>25265</v>
      </c>
      <c r="D17" s="572">
        <v>25265</v>
      </c>
      <c r="E17" s="572">
        <v>0</v>
      </c>
      <c r="F17" s="572">
        <v>0</v>
      </c>
      <c r="G17" s="572">
        <v>0</v>
      </c>
      <c r="H17" s="572">
        <v>0</v>
      </c>
      <c r="I17" s="572">
        <v>0</v>
      </c>
      <c r="J17" s="572">
        <v>0</v>
      </c>
      <c r="K17" s="572">
        <v>0</v>
      </c>
      <c r="L17" s="572">
        <v>0</v>
      </c>
      <c r="M17" s="572">
        <v>0</v>
      </c>
      <c r="N17" s="572">
        <v>0</v>
      </c>
      <c r="O17" s="572">
        <v>0</v>
      </c>
      <c r="P17" s="572">
        <v>0</v>
      </c>
      <c r="Q17" s="572">
        <v>0</v>
      </c>
      <c r="R17" s="572">
        <v>0</v>
      </c>
      <c r="S17" s="572">
        <v>0</v>
      </c>
      <c r="T17" s="572">
        <v>0</v>
      </c>
      <c r="U17" s="572">
        <v>0</v>
      </c>
      <c r="V17" s="572">
        <v>0</v>
      </c>
      <c r="W17" s="572">
        <v>0</v>
      </c>
      <c r="X17" s="572">
        <v>0</v>
      </c>
      <c r="Y17" s="572">
        <v>0</v>
      </c>
      <c r="Z17" s="572">
        <v>0</v>
      </c>
      <c r="AA17" s="572">
        <v>0</v>
      </c>
      <c r="AB17" s="572">
        <v>0</v>
      </c>
      <c r="AC17" s="572">
        <v>0</v>
      </c>
      <c r="AD17" s="572">
        <v>0</v>
      </c>
      <c r="AE17" s="572">
        <v>0</v>
      </c>
      <c r="AF17" s="572">
        <v>0</v>
      </c>
      <c r="AG17" s="572">
        <v>0</v>
      </c>
    </row>
    <row r="18" spans="1:33" s="570" customFormat="1" x14ac:dyDescent="0.2">
      <c r="A18" s="551" t="s">
        <v>1085</v>
      </c>
      <c r="B18" s="571" t="s">
        <v>1086</v>
      </c>
      <c r="C18" s="572">
        <v>1508761</v>
      </c>
      <c r="D18" s="572">
        <v>0</v>
      </c>
      <c r="E18" s="572">
        <v>0</v>
      </c>
      <c r="F18" s="572">
        <v>1386500</v>
      </c>
      <c r="G18" s="572">
        <v>0</v>
      </c>
      <c r="H18" s="572">
        <v>0</v>
      </c>
      <c r="I18" s="572">
        <v>0</v>
      </c>
      <c r="J18" s="572">
        <v>0</v>
      </c>
      <c r="K18" s="572">
        <v>0</v>
      </c>
      <c r="L18" s="572">
        <v>0</v>
      </c>
      <c r="M18" s="572">
        <v>0</v>
      </c>
      <c r="N18" s="572">
        <v>0</v>
      </c>
      <c r="O18" s="572">
        <v>0</v>
      </c>
      <c r="P18" s="572">
        <v>0</v>
      </c>
      <c r="Q18" s="572">
        <v>0</v>
      </c>
      <c r="R18" s="572">
        <v>0</v>
      </c>
      <c r="S18" s="572">
        <v>0</v>
      </c>
      <c r="T18" s="572">
        <v>118167</v>
      </c>
      <c r="U18" s="572">
        <v>0</v>
      </c>
      <c r="V18" s="572">
        <v>0</v>
      </c>
      <c r="W18" s="572">
        <v>0</v>
      </c>
      <c r="X18" s="572">
        <v>0</v>
      </c>
      <c r="Y18" s="572">
        <v>0</v>
      </c>
      <c r="Z18" s="572">
        <v>4094</v>
      </c>
      <c r="AA18" s="572">
        <v>0</v>
      </c>
      <c r="AB18" s="572">
        <v>0</v>
      </c>
      <c r="AC18" s="572">
        <v>0</v>
      </c>
      <c r="AD18" s="572">
        <v>0</v>
      </c>
      <c r="AE18" s="572">
        <v>0</v>
      </c>
      <c r="AF18" s="572">
        <v>0</v>
      </c>
      <c r="AG18" s="572">
        <v>0</v>
      </c>
    </row>
    <row r="19" spans="1:33" s="570" customFormat="1" x14ac:dyDescent="0.2">
      <c r="A19" s="551" t="s">
        <v>1087</v>
      </c>
      <c r="B19" s="571" t="s">
        <v>1088</v>
      </c>
      <c r="C19" s="572">
        <v>6687593</v>
      </c>
      <c r="D19" s="572">
        <v>86474</v>
      </c>
      <c r="E19" s="572">
        <v>12165</v>
      </c>
      <c r="F19" s="572">
        <v>2718163</v>
      </c>
      <c r="G19" s="572">
        <v>0</v>
      </c>
      <c r="H19" s="572">
        <v>0</v>
      </c>
      <c r="I19" s="572">
        <v>0</v>
      </c>
      <c r="J19" s="572">
        <v>1164798</v>
      </c>
      <c r="K19" s="572">
        <v>68966</v>
      </c>
      <c r="L19" s="572">
        <v>0</v>
      </c>
      <c r="M19" s="572">
        <v>0</v>
      </c>
      <c r="N19" s="572">
        <v>549964</v>
      </c>
      <c r="O19" s="572">
        <v>0</v>
      </c>
      <c r="P19" s="572">
        <v>0</v>
      </c>
      <c r="Q19" s="572">
        <v>0</v>
      </c>
      <c r="R19" s="572">
        <v>442752</v>
      </c>
      <c r="S19" s="572">
        <v>333953</v>
      </c>
      <c r="T19" s="572">
        <v>211210</v>
      </c>
      <c r="U19" s="572">
        <v>0</v>
      </c>
      <c r="V19" s="572">
        <v>0</v>
      </c>
      <c r="W19" s="572">
        <v>10730</v>
      </c>
      <c r="X19" s="572">
        <v>775323</v>
      </c>
      <c r="Y19" s="572">
        <v>41949</v>
      </c>
      <c r="Z19" s="572">
        <v>93969</v>
      </c>
      <c r="AA19" s="572">
        <v>177177</v>
      </c>
      <c r="AB19" s="572">
        <v>0</v>
      </c>
      <c r="AC19" s="572">
        <v>0</v>
      </c>
      <c r="AD19" s="572">
        <v>0</v>
      </c>
      <c r="AE19" s="572">
        <v>0</v>
      </c>
      <c r="AF19" s="572">
        <v>0</v>
      </c>
      <c r="AG19" s="572">
        <v>0</v>
      </c>
    </row>
    <row r="20" spans="1:33" s="570" customFormat="1" x14ac:dyDescent="0.2">
      <c r="A20" s="551" t="s">
        <v>1089</v>
      </c>
      <c r="B20" s="571" t="s">
        <v>1090</v>
      </c>
      <c r="C20" s="572">
        <v>8196354</v>
      </c>
      <c r="D20" s="572">
        <v>86474</v>
      </c>
      <c r="E20" s="572">
        <v>12165</v>
      </c>
      <c r="F20" s="572">
        <v>4104663</v>
      </c>
      <c r="G20" s="572">
        <v>0</v>
      </c>
      <c r="H20" s="572">
        <v>0</v>
      </c>
      <c r="I20" s="572">
        <v>0</v>
      </c>
      <c r="J20" s="572">
        <v>1164798</v>
      </c>
      <c r="K20" s="572">
        <v>68966</v>
      </c>
      <c r="L20" s="572">
        <v>0</v>
      </c>
      <c r="M20" s="572">
        <v>0</v>
      </c>
      <c r="N20" s="572">
        <v>549964</v>
      </c>
      <c r="O20" s="572">
        <v>0</v>
      </c>
      <c r="P20" s="572">
        <v>0</v>
      </c>
      <c r="Q20" s="572">
        <v>0</v>
      </c>
      <c r="R20" s="572">
        <v>442752</v>
      </c>
      <c r="S20" s="572">
        <v>333953</v>
      </c>
      <c r="T20" s="572">
        <v>329377</v>
      </c>
      <c r="U20" s="572">
        <v>0</v>
      </c>
      <c r="V20" s="572">
        <v>0</v>
      </c>
      <c r="W20" s="572">
        <v>10730</v>
      </c>
      <c r="X20" s="572">
        <v>775323</v>
      </c>
      <c r="Y20" s="572">
        <v>41949</v>
      </c>
      <c r="Z20" s="572">
        <v>98063</v>
      </c>
      <c r="AA20" s="572">
        <v>177177</v>
      </c>
      <c r="AB20" s="572">
        <v>0</v>
      </c>
      <c r="AC20" s="572">
        <v>0</v>
      </c>
      <c r="AD20" s="572">
        <v>0</v>
      </c>
      <c r="AE20" s="572">
        <v>0</v>
      </c>
      <c r="AF20" s="572">
        <v>0</v>
      </c>
      <c r="AG20" s="572">
        <v>0</v>
      </c>
    </row>
    <row r="21" spans="1:33" s="570" customFormat="1" x14ac:dyDescent="0.2">
      <c r="A21" s="551" t="s">
        <v>1091</v>
      </c>
      <c r="B21" s="571" t="s">
        <v>1092</v>
      </c>
      <c r="C21" s="572">
        <v>433772</v>
      </c>
      <c r="D21" s="572">
        <v>11632</v>
      </c>
      <c r="E21" s="572">
        <v>0</v>
      </c>
      <c r="F21" s="572">
        <v>0</v>
      </c>
      <c r="G21" s="572">
        <v>0</v>
      </c>
      <c r="H21" s="572">
        <v>0</v>
      </c>
      <c r="I21" s="572">
        <v>0</v>
      </c>
      <c r="J21" s="572">
        <v>0</v>
      </c>
      <c r="K21" s="572">
        <v>0</v>
      </c>
      <c r="L21" s="572">
        <v>0</v>
      </c>
      <c r="M21" s="572">
        <v>0</v>
      </c>
      <c r="N21" s="572">
        <v>0</v>
      </c>
      <c r="O21" s="572">
        <v>0</v>
      </c>
      <c r="P21" s="572">
        <v>0</v>
      </c>
      <c r="Q21" s="572">
        <v>0</v>
      </c>
      <c r="R21" s="572">
        <v>0</v>
      </c>
      <c r="S21" s="572">
        <v>0</v>
      </c>
      <c r="T21" s="572">
        <v>328800</v>
      </c>
      <c r="U21" s="572">
        <v>0</v>
      </c>
      <c r="V21" s="572">
        <v>0</v>
      </c>
      <c r="W21" s="572">
        <v>93340</v>
      </c>
      <c r="X21" s="572">
        <v>0</v>
      </c>
      <c r="Y21" s="572">
        <v>0</v>
      </c>
      <c r="Z21" s="572">
        <v>0</v>
      </c>
      <c r="AA21" s="572">
        <v>0</v>
      </c>
      <c r="AB21" s="572">
        <v>0</v>
      </c>
      <c r="AC21" s="572">
        <v>0</v>
      </c>
      <c r="AD21" s="572">
        <v>0</v>
      </c>
      <c r="AE21" s="572">
        <v>0</v>
      </c>
      <c r="AF21" s="572">
        <v>0</v>
      </c>
      <c r="AG21" s="572">
        <v>0</v>
      </c>
    </row>
    <row r="22" spans="1:33" s="570" customFormat="1" x14ac:dyDescent="0.2">
      <c r="A22" s="551" t="s">
        <v>1093</v>
      </c>
      <c r="B22" s="571" t="s">
        <v>1094</v>
      </c>
      <c r="C22" s="572">
        <v>1085987</v>
      </c>
      <c r="D22" s="572">
        <v>0</v>
      </c>
      <c r="E22" s="572">
        <v>0</v>
      </c>
      <c r="F22" s="572">
        <v>651872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  <c r="L22" s="572">
        <v>0</v>
      </c>
      <c r="M22" s="572">
        <v>0</v>
      </c>
      <c r="N22" s="572">
        <v>0</v>
      </c>
      <c r="O22" s="572">
        <v>0</v>
      </c>
      <c r="P22" s="572">
        <v>0</v>
      </c>
      <c r="Q22" s="572">
        <v>0</v>
      </c>
      <c r="R22" s="572">
        <v>0</v>
      </c>
      <c r="S22" s="572">
        <v>0</v>
      </c>
      <c r="T22" s="572">
        <v>168078</v>
      </c>
      <c r="U22" s="572">
        <v>0</v>
      </c>
      <c r="V22" s="572">
        <v>0</v>
      </c>
      <c r="W22" s="572">
        <v>171193</v>
      </c>
      <c r="X22" s="572">
        <v>0</v>
      </c>
      <c r="Y22" s="572">
        <v>65393</v>
      </c>
      <c r="Z22" s="572">
        <v>0</v>
      </c>
      <c r="AA22" s="572">
        <v>0</v>
      </c>
      <c r="AB22" s="572">
        <v>0</v>
      </c>
      <c r="AC22" s="572">
        <v>0</v>
      </c>
      <c r="AD22" s="572">
        <v>29451</v>
      </c>
      <c r="AE22" s="572">
        <v>0</v>
      </c>
      <c r="AF22" s="572">
        <v>0</v>
      </c>
      <c r="AG22" s="572">
        <v>0</v>
      </c>
    </row>
    <row r="23" spans="1:33" s="570" customFormat="1" x14ac:dyDescent="0.2">
      <c r="A23" s="551" t="s">
        <v>1095</v>
      </c>
      <c r="B23" s="571" t="s">
        <v>1096</v>
      </c>
      <c r="C23" s="572">
        <v>1519759</v>
      </c>
      <c r="D23" s="572">
        <v>11632</v>
      </c>
      <c r="E23" s="572">
        <v>0</v>
      </c>
      <c r="F23" s="572">
        <v>651872</v>
      </c>
      <c r="G23" s="572">
        <v>0</v>
      </c>
      <c r="H23" s="572">
        <v>0</v>
      </c>
      <c r="I23" s="572">
        <v>0</v>
      </c>
      <c r="J23" s="572">
        <v>0</v>
      </c>
      <c r="K23" s="572">
        <v>0</v>
      </c>
      <c r="L23" s="572">
        <v>0</v>
      </c>
      <c r="M23" s="572">
        <v>0</v>
      </c>
      <c r="N23" s="572">
        <v>0</v>
      </c>
      <c r="O23" s="572">
        <v>0</v>
      </c>
      <c r="P23" s="572">
        <v>0</v>
      </c>
      <c r="Q23" s="572">
        <v>0</v>
      </c>
      <c r="R23" s="572">
        <v>0</v>
      </c>
      <c r="S23" s="572">
        <v>0</v>
      </c>
      <c r="T23" s="572">
        <v>496878</v>
      </c>
      <c r="U23" s="572">
        <v>0</v>
      </c>
      <c r="V23" s="572">
        <v>0</v>
      </c>
      <c r="W23" s="572">
        <v>264533</v>
      </c>
      <c r="X23" s="572">
        <v>0</v>
      </c>
      <c r="Y23" s="572">
        <v>65393</v>
      </c>
      <c r="Z23" s="572">
        <v>0</v>
      </c>
      <c r="AA23" s="572">
        <v>0</v>
      </c>
      <c r="AB23" s="572">
        <v>0</v>
      </c>
      <c r="AC23" s="572">
        <v>0</v>
      </c>
      <c r="AD23" s="572">
        <v>29451</v>
      </c>
      <c r="AE23" s="572">
        <v>0</v>
      </c>
      <c r="AF23" s="572">
        <v>0</v>
      </c>
      <c r="AG23" s="572">
        <v>0</v>
      </c>
    </row>
    <row r="24" spans="1:33" s="570" customFormat="1" x14ac:dyDescent="0.2">
      <c r="A24" s="551" t="s">
        <v>1097</v>
      </c>
      <c r="B24" s="571" t="s">
        <v>1098</v>
      </c>
      <c r="C24" s="572">
        <v>11928152</v>
      </c>
      <c r="D24" s="572">
        <v>0</v>
      </c>
      <c r="E24" s="572">
        <v>214488</v>
      </c>
      <c r="F24" s="572">
        <v>1561056</v>
      </c>
      <c r="G24" s="572">
        <v>0</v>
      </c>
      <c r="H24" s="572">
        <v>0</v>
      </c>
      <c r="I24" s="572">
        <v>0</v>
      </c>
      <c r="J24" s="572">
        <v>6463</v>
      </c>
      <c r="K24" s="572">
        <v>5158</v>
      </c>
      <c r="L24" s="572">
        <v>0</v>
      </c>
      <c r="M24" s="572">
        <v>0</v>
      </c>
      <c r="N24" s="572">
        <v>0</v>
      </c>
      <c r="O24" s="572">
        <v>0</v>
      </c>
      <c r="P24" s="572">
        <v>0</v>
      </c>
      <c r="Q24" s="572">
        <v>7682038</v>
      </c>
      <c r="R24" s="572">
        <v>0</v>
      </c>
      <c r="S24" s="572">
        <v>0</v>
      </c>
      <c r="T24" s="572">
        <v>704322</v>
      </c>
      <c r="U24" s="572">
        <v>28486</v>
      </c>
      <c r="V24" s="572">
        <v>180167</v>
      </c>
      <c r="W24" s="572">
        <v>522062</v>
      </c>
      <c r="X24" s="572">
        <v>0</v>
      </c>
      <c r="Y24" s="572">
        <v>932928</v>
      </c>
      <c r="Z24" s="572">
        <v>90984</v>
      </c>
      <c r="AA24" s="572">
        <v>0</v>
      </c>
      <c r="AB24" s="572">
        <v>0</v>
      </c>
      <c r="AC24" s="572">
        <v>0</v>
      </c>
      <c r="AD24" s="572">
        <v>0</v>
      </c>
      <c r="AE24" s="572">
        <v>0</v>
      </c>
      <c r="AF24" s="572">
        <v>0</v>
      </c>
      <c r="AG24" s="572">
        <v>0</v>
      </c>
    </row>
    <row r="25" spans="1:33" s="570" customFormat="1" x14ac:dyDescent="0.2">
      <c r="A25" s="551" t="s">
        <v>1099</v>
      </c>
      <c r="B25" s="571" t="s">
        <v>1100</v>
      </c>
      <c r="C25" s="572">
        <v>5000</v>
      </c>
      <c r="D25" s="572">
        <v>0</v>
      </c>
      <c r="E25" s="572">
        <v>0</v>
      </c>
      <c r="F25" s="572">
        <v>5000</v>
      </c>
      <c r="G25" s="572">
        <v>0</v>
      </c>
      <c r="H25" s="572">
        <v>0</v>
      </c>
      <c r="I25" s="572">
        <v>0</v>
      </c>
      <c r="J25" s="572">
        <v>0</v>
      </c>
      <c r="K25" s="572">
        <v>0</v>
      </c>
      <c r="L25" s="572">
        <v>0</v>
      </c>
      <c r="M25" s="572">
        <v>0</v>
      </c>
      <c r="N25" s="572">
        <v>0</v>
      </c>
      <c r="O25" s="572">
        <v>0</v>
      </c>
      <c r="P25" s="572">
        <v>0</v>
      </c>
      <c r="Q25" s="572">
        <v>0</v>
      </c>
      <c r="R25" s="572">
        <v>0</v>
      </c>
      <c r="S25" s="572">
        <v>0</v>
      </c>
      <c r="T25" s="572">
        <v>0</v>
      </c>
      <c r="U25" s="572">
        <v>0</v>
      </c>
      <c r="V25" s="572">
        <v>0</v>
      </c>
      <c r="W25" s="572">
        <v>0</v>
      </c>
      <c r="X25" s="572">
        <v>0</v>
      </c>
      <c r="Y25" s="572">
        <v>0</v>
      </c>
      <c r="Z25" s="572">
        <v>0</v>
      </c>
      <c r="AA25" s="572">
        <v>0</v>
      </c>
      <c r="AB25" s="572">
        <v>0</v>
      </c>
      <c r="AC25" s="572">
        <v>0</v>
      </c>
      <c r="AD25" s="572">
        <v>0</v>
      </c>
      <c r="AE25" s="572">
        <v>0</v>
      </c>
      <c r="AF25" s="572">
        <v>0</v>
      </c>
      <c r="AG25" s="572">
        <v>0</v>
      </c>
    </row>
    <row r="26" spans="1:33" s="570" customFormat="1" x14ac:dyDescent="0.2">
      <c r="A26" s="551" t="s">
        <v>1165</v>
      </c>
      <c r="B26" s="571" t="s">
        <v>1166</v>
      </c>
      <c r="C26" s="572">
        <v>6163184</v>
      </c>
      <c r="D26" s="572">
        <v>0</v>
      </c>
      <c r="E26" s="572">
        <v>0</v>
      </c>
      <c r="F26" s="572">
        <v>3670244</v>
      </c>
      <c r="G26" s="572">
        <v>0</v>
      </c>
      <c r="H26" s="572">
        <v>0</v>
      </c>
      <c r="I26" s="572">
        <v>0</v>
      </c>
      <c r="J26" s="572">
        <v>0</v>
      </c>
      <c r="K26" s="572">
        <v>0</v>
      </c>
      <c r="L26" s="572">
        <v>0</v>
      </c>
      <c r="M26" s="572">
        <v>0</v>
      </c>
      <c r="N26" s="572">
        <v>245606</v>
      </c>
      <c r="O26" s="572">
        <v>0</v>
      </c>
      <c r="P26" s="572">
        <v>35070</v>
      </c>
      <c r="Q26" s="572">
        <v>0</v>
      </c>
      <c r="R26" s="572">
        <v>0</v>
      </c>
      <c r="S26" s="572">
        <v>187871</v>
      </c>
      <c r="T26" s="572">
        <v>55000</v>
      </c>
      <c r="U26" s="572">
        <v>0</v>
      </c>
      <c r="V26" s="572">
        <v>0</v>
      </c>
      <c r="W26" s="572">
        <v>0</v>
      </c>
      <c r="X26" s="572">
        <v>0</v>
      </c>
      <c r="Y26" s="572">
        <v>1955393</v>
      </c>
      <c r="Z26" s="572">
        <v>14000</v>
      </c>
      <c r="AA26" s="572">
        <v>0</v>
      </c>
      <c r="AB26" s="572">
        <v>0</v>
      </c>
      <c r="AC26" s="572">
        <v>0</v>
      </c>
      <c r="AD26" s="572">
        <v>0</v>
      </c>
      <c r="AE26" s="572">
        <v>0</v>
      </c>
      <c r="AF26" s="572">
        <v>0</v>
      </c>
      <c r="AG26" s="572">
        <v>0</v>
      </c>
    </row>
    <row r="27" spans="1:33" s="570" customFormat="1" ht="25.5" x14ac:dyDescent="0.2">
      <c r="A27" s="551" t="s">
        <v>1167</v>
      </c>
      <c r="B27" s="571" t="s">
        <v>1168</v>
      </c>
      <c r="C27" s="572">
        <v>23355000</v>
      </c>
      <c r="D27" s="572">
        <v>1440000</v>
      </c>
      <c r="E27" s="572">
        <v>0</v>
      </c>
      <c r="F27" s="572">
        <v>0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  <c r="L27" s="572">
        <v>0</v>
      </c>
      <c r="M27" s="572">
        <v>0</v>
      </c>
      <c r="N27" s="572">
        <v>0</v>
      </c>
      <c r="O27" s="572">
        <v>0</v>
      </c>
      <c r="P27" s="572">
        <v>0</v>
      </c>
      <c r="Q27" s="572">
        <v>0</v>
      </c>
      <c r="R27" s="572">
        <v>0</v>
      </c>
      <c r="S27" s="572">
        <v>0</v>
      </c>
      <c r="T27" s="572">
        <v>21245000</v>
      </c>
      <c r="U27" s="572">
        <v>0</v>
      </c>
      <c r="V27" s="572">
        <v>0</v>
      </c>
      <c r="W27" s="572">
        <v>220000</v>
      </c>
      <c r="X27" s="572">
        <v>0</v>
      </c>
      <c r="Y27" s="572">
        <v>450000</v>
      </c>
      <c r="Z27" s="572">
        <v>0</v>
      </c>
      <c r="AA27" s="572">
        <v>0</v>
      </c>
      <c r="AB27" s="572">
        <v>0</v>
      </c>
      <c r="AC27" s="572">
        <v>0</v>
      </c>
      <c r="AD27" s="572">
        <v>0</v>
      </c>
      <c r="AE27" s="572">
        <v>0</v>
      </c>
      <c r="AF27" s="572">
        <v>0</v>
      </c>
      <c r="AG27" s="572">
        <v>0</v>
      </c>
    </row>
    <row r="28" spans="1:33" s="570" customFormat="1" x14ac:dyDescent="0.2">
      <c r="A28" s="551" t="s">
        <v>1101</v>
      </c>
      <c r="B28" s="571" t="s">
        <v>1102</v>
      </c>
      <c r="C28" s="572">
        <v>14891173</v>
      </c>
      <c r="D28" s="572">
        <v>3160066</v>
      </c>
      <c r="E28" s="572">
        <v>224330</v>
      </c>
      <c r="F28" s="572">
        <v>7247400</v>
      </c>
      <c r="G28" s="572">
        <v>0</v>
      </c>
      <c r="H28" s="572">
        <v>0</v>
      </c>
      <c r="I28" s="572">
        <v>0</v>
      </c>
      <c r="J28" s="572">
        <v>813594</v>
      </c>
      <c r="K28" s="572">
        <v>650691</v>
      </c>
      <c r="L28" s="572">
        <v>0</v>
      </c>
      <c r="M28" s="572">
        <v>1080000</v>
      </c>
      <c r="N28" s="572">
        <v>206355</v>
      </c>
      <c r="O28" s="572">
        <v>0</v>
      </c>
      <c r="P28" s="572">
        <v>0</v>
      </c>
      <c r="Q28" s="572">
        <v>0</v>
      </c>
      <c r="R28" s="572">
        <v>0</v>
      </c>
      <c r="S28" s="572">
        <v>83940</v>
      </c>
      <c r="T28" s="572">
        <v>108130</v>
      </c>
      <c r="U28" s="572">
        <v>0</v>
      </c>
      <c r="V28" s="572">
        <v>0</v>
      </c>
      <c r="W28" s="572">
        <v>30126</v>
      </c>
      <c r="X28" s="572">
        <v>0</v>
      </c>
      <c r="Y28" s="572">
        <v>634616</v>
      </c>
      <c r="Z28" s="572">
        <v>590047</v>
      </c>
      <c r="AA28" s="572">
        <v>0</v>
      </c>
      <c r="AB28" s="572">
        <v>0</v>
      </c>
      <c r="AC28" s="572">
        <v>0</v>
      </c>
      <c r="AD28" s="572">
        <v>0</v>
      </c>
      <c r="AE28" s="572">
        <v>61878</v>
      </c>
      <c r="AF28" s="572">
        <v>0</v>
      </c>
      <c r="AG28" s="572">
        <v>0</v>
      </c>
    </row>
    <row r="29" spans="1:33" s="570" customFormat="1" ht="25.5" x14ac:dyDescent="0.2">
      <c r="A29" s="551" t="s">
        <v>1103</v>
      </c>
      <c r="B29" s="571" t="s">
        <v>1104</v>
      </c>
      <c r="C29" s="572">
        <v>56342509</v>
      </c>
      <c r="D29" s="572">
        <v>4600066</v>
      </c>
      <c r="E29" s="572">
        <v>438818</v>
      </c>
      <c r="F29" s="572">
        <v>12483700</v>
      </c>
      <c r="G29" s="572">
        <v>0</v>
      </c>
      <c r="H29" s="572">
        <v>0</v>
      </c>
      <c r="I29" s="572">
        <v>0</v>
      </c>
      <c r="J29" s="572">
        <v>820057</v>
      </c>
      <c r="K29" s="572">
        <v>655849</v>
      </c>
      <c r="L29" s="572">
        <v>0</v>
      </c>
      <c r="M29" s="572">
        <v>1080000</v>
      </c>
      <c r="N29" s="572">
        <v>451961</v>
      </c>
      <c r="O29" s="572">
        <v>0</v>
      </c>
      <c r="P29" s="572">
        <v>35070</v>
      </c>
      <c r="Q29" s="572">
        <v>7682038</v>
      </c>
      <c r="R29" s="572">
        <v>0</v>
      </c>
      <c r="S29" s="572">
        <v>271811</v>
      </c>
      <c r="T29" s="572">
        <v>22112452</v>
      </c>
      <c r="U29" s="572">
        <v>28486</v>
      </c>
      <c r="V29" s="572">
        <v>180167</v>
      </c>
      <c r="W29" s="572">
        <v>772188</v>
      </c>
      <c r="X29" s="572">
        <v>0</v>
      </c>
      <c r="Y29" s="572">
        <v>3972937</v>
      </c>
      <c r="Z29" s="572">
        <v>695031</v>
      </c>
      <c r="AA29" s="572">
        <v>0</v>
      </c>
      <c r="AB29" s="572">
        <v>0</v>
      </c>
      <c r="AC29" s="572">
        <v>0</v>
      </c>
      <c r="AD29" s="572">
        <v>0</v>
      </c>
      <c r="AE29" s="572">
        <v>61878</v>
      </c>
      <c r="AF29" s="572">
        <v>0</v>
      </c>
      <c r="AG29" s="572">
        <v>0</v>
      </c>
    </row>
    <row r="30" spans="1:33" s="570" customFormat="1" x14ac:dyDescent="0.2">
      <c r="A30" s="551" t="s">
        <v>1105</v>
      </c>
      <c r="B30" s="571" t="s">
        <v>1106</v>
      </c>
      <c r="C30" s="572">
        <v>192417</v>
      </c>
      <c r="D30" s="572">
        <v>0</v>
      </c>
      <c r="E30" s="572">
        <v>0</v>
      </c>
      <c r="F30" s="572">
        <v>0</v>
      </c>
      <c r="G30" s="572">
        <v>0</v>
      </c>
      <c r="H30" s="572">
        <v>0</v>
      </c>
      <c r="I30" s="572">
        <v>0</v>
      </c>
      <c r="J30" s="572">
        <v>0</v>
      </c>
      <c r="K30" s="572">
        <v>0</v>
      </c>
      <c r="L30" s="572">
        <v>0</v>
      </c>
      <c r="M30" s="572">
        <v>0</v>
      </c>
      <c r="N30" s="572">
        <v>0</v>
      </c>
      <c r="O30" s="572">
        <v>0</v>
      </c>
      <c r="P30" s="572">
        <v>0</v>
      </c>
      <c r="Q30" s="572">
        <v>0</v>
      </c>
      <c r="R30" s="572">
        <v>0</v>
      </c>
      <c r="S30" s="572">
        <v>0</v>
      </c>
      <c r="T30" s="572">
        <v>130380</v>
      </c>
      <c r="U30" s="572">
        <v>0</v>
      </c>
      <c r="V30" s="572">
        <v>0</v>
      </c>
      <c r="W30" s="572">
        <v>56746</v>
      </c>
      <c r="X30" s="572">
        <v>0</v>
      </c>
      <c r="Y30" s="572">
        <v>0</v>
      </c>
      <c r="Z30" s="572">
        <v>0</v>
      </c>
      <c r="AA30" s="572">
        <v>0</v>
      </c>
      <c r="AB30" s="572">
        <v>0</v>
      </c>
      <c r="AC30" s="572">
        <v>0</v>
      </c>
      <c r="AD30" s="572">
        <v>5291</v>
      </c>
      <c r="AE30" s="572">
        <v>0</v>
      </c>
      <c r="AF30" s="572">
        <v>0</v>
      </c>
      <c r="AG30" s="572">
        <v>0</v>
      </c>
    </row>
    <row r="31" spans="1:33" s="570" customFormat="1" ht="25.5" x14ac:dyDescent="0.2">
      <c r="A31" s="551" t="s">
        <v>1107</v>
      </c>
      <c r="B31" s="571" t="s">
        <v>1108</v>
      </c>
      <c r="C31" s="572">
        <v>192417</v>
      </c>
      <c r="D31" s="572">
        <v>0</v>
      </c>
      <c r="E31" s="572">
        <v>0</v>
      </c>
      <c r="F31" s="572">
        <v>0</v>
      </c>
      <c r="G31" s="572">
        <v>0</v>
      </c>
      <c r="H31" s="572">
        <v>0</v>
      </c>
      <c r="I31" s="572">
        <v>0</v>
      </c>
      <c r="J31" s="572">
        <v>0</v>
      </c>
      <c r="K31" s="572">
        <v>0</v>
      </c>
      <c r="L31" s="572">
        <v>0</v>
      </c>
      <c r="M31" s="572">
        <v>0</v>
      </c>
      <c r="N31" s="572">
        <v>0</v>
      </c>
      <c r="O31" s="572">
        <v>0</v>
      </c>
      <c r="P31" s="572">
        <v>0</v>
      </c>
      <c r="Q31" s="572">
        <v>0</v>
      </c>
      <c r="R31" s="572">
        <v>0</v>
      </c>
      <c r="S31" s="572">
        <v>0</v>
      </c>
      <c r="T31" s="572">
        <v>130380</v>
      </c>
      <c r="U31" s="572">
        <v>0</v>
      </c>
      <c r="V31" s="572">
        <v>0</v>
      </c>
      <c r="W31" s="572">
        <v>56746</v>
      </c>
      <c r="X31" s="572">
        <v>0</v>
      </c>
      <c r="Y31" s="572">
        <v>0</v>
      </c>
      <c r="Z31" s="572">
        <v>0</v>
      </c>
      <c r="AA31" s="572">
        <v>0</v>
      </c>
      <c r="AB31" s="572">
        <v>0</v>
      </c>
      <c r="AC31" s="572">
        <v>0</v>
      </c>
      <c r="AD31" s="572">
        <v>5291</v>
      </c>
      <c r="AE31" s="572">
        <v>0</v>
      </c>
      <c r="AF31" s="572">
        <v>0</v>
      </c>
      <c r="AG31" s="572">
        <v>0</v>
      </c>
    </row>
    <row r="32" spans="1:33" s="570" customFormat="1" ht="25.5" x14ac:dyDescent="0.2">
      <c r="A32" s="551" t="s">
        <v>1109</v>
      </c>
      <c r="B32" s="571" t="s">
        <v>1110</v>
      </c>
      <c r="C32" s="572">
        <v>7894249</v>
      </c>
      <c r="D32" s="572">
        <v>91681</v>
      </c>
      <c r="E32" s="572">
        <v>70011</v>
      </c>
      <c r="F32" s="572">
        <v>2955001</v>
      </c>
      <c r="G32" s="572">
        <v>0</v>
      </c>
      <c r="H32" s="572">
        <v>0</v>
      </c>
      <c r="I32" s="572">
        <v>0</v>
      </c>
      <c r="J32" s="572">
        <v>300008</v>
      </c>
      <c r="K32" s="572">
        <v>19989</v>
      </c>
      <c r="L32" s="572">
        <v>0</v>
      </c>
      <c r="M32" s="572">
        <v>0</v>
      </c>
      <c r="N32" s="572">
        <v>217480</v>
      </c>
      <c r="O32" s="572">
        <v>0</v>
      </c>
      <c r="P32" s="572">
        <v>9469</v>
      </c>
      <c r="Q32" s="572">
        <v>1931741</v>
      </c>
      <c r="R32" s="572">
        <v>119543</v>
      </c>
      <c r="S32" s="572">
        <v>132253</v>
      </c>
      <c r="T32" s="572">
        <v>421947</v>
      </c>
      <c r="U32" s="572">
        <v>7691</v>
      </c>
      <c r="V32" s="572">
        <v>47460</v>
      </c>
      <c r="W32" s="572">
        <v>192886</v>
      </c>
      <c r="X32" s="572">
        <v>209337</v>
      </c>
      <c r="Y32" s="572">
        <v>1035453</v>
      </c>
      <c r="Z32" s="572">
        <v>59798</v>
      </c>
      <c r="AA32" s="572">
        <v>47838</v>
      </c>
      <c r="AB32" s="572">
        <v>0</v>
      </c>
      <c r="AC32" s="572">
        <v>0</v>
      </c>
      <c r="AD32" s="572">
        <v>7956</v>
      </c>
      <c r="AE32" s="572">
        <v>16707</v>
      </c>
      <c r="AF32" s="572">
        <v>0</v>
      </c>
      <c r="AG32" s="572">
        <v>0</v>
      </c>
    </row>
    <row r="33" spans="1:33" s="570" customFormat="1" x14ac:dyDescent="0.2">
      <c r="A33" s="551" t="s">
        <v>1200</v>
      </c>
      <c r="B33" s="571" t="s">
        <v>1201</v>
      </c>
      <c r="C33" s="572">
        <v>5018000</v>
      </c>
      <c r="D33" s="572">
        <v>5018000</v>
      </c>
      <c r="E33" s="572">
        <v>0</v>
      </c>
      <c r="F33" s="572">
        <v>0</v>
      </c>
      <c r="G33" s="572">
        <v>0</v>
      </c>
      <c r="H33" s="572">
        <v>0</v>
      </c>
      <c r="I33" s="572">
        <v>0</v>
      </c>
      <c r="J33" s="572">
        <v>0</v>
      </c>
      <c r="K33" s="572">
        <v>0</v>
      </c>
      <c r="L33" s="572">
        <v>0</v>
      </c>
      <c r="M33" s="572">
        <v>0</v>
      </c>
      <c r="N33" s="572">
        <v>0</v>
      </c>
      <c r="O33" s="572">
        <v>0</v>
      </c>
      <c r="P33" s="572">
        <v>0</v>
      </c>
      <c r="Q33" s="572">
        <v>0</v>
      </c>
      <c r="R33" s="572">
        <v>0</v>
      </c>
      <c r="S33" s="572">
        <v>0</v>
      </c>
      <c r="T33" s="572">
        <v>0</v>
      </c>
      <c r="U33" s="572">
        <v>0</v>
      </c>
      <c r="V33" s="572">
        <v>0</v>
      </c>
      <c r="W33" s="572">
        <v>0</v>
      </c>
      <c r="X33" s="572">
        <v>0</v>
      </c>
      <c r="Y33" s="572">
        <v>0</v>
      </c>
      <c r="Z33" s="572">
        <v>0</v>
      </c>
      <c r="AA33" s="572">
        <v>0</v>
      </c>
      <c r="AB33" s="572">
        <v>0</v>
      </c>
      <c r="AC33" s="572">
        <v>0</v>
      </c>
      <c r="AD33" s="572">
        <v>0</v>
      </c>
      <c r="AE33" s="572">
        <v>0</v>
      </c>
      <c r="AF33" s="572">
        <v>0</v>
      </c>
      <c r="AG33" s="572">
        <v>0</v>
      </c>
    </row>
    <row r="34" spans="1:33" s="570" customFormat="1" x14ac:dyDescent="0.2">
      <c r="A34" s="551" t="s">
        <v>1111</v>
      </c>
      <c r="B34" s="571" t="s">
        <v>1112</v>
      </c>
      <c r="C34" s="572">
        <v>18629974</v>
      </c>
      <c r="D34" s="572">
        <v>1151963</v>
      </c>
      <c r="E34" s="572">
        <v>0</v>
      </c>
      <c r="F34" s="572">
        <v>47840</v>
      </c>
      <c r="G34" s="572">
        <v>0</v>
      </c>
      <c r="H34" s="572">
        <v>233073</v>
      </c>
      <c r="I34" s="572">
        <v>0</v>
      </c>
      <c r="J34" s="572">
        <v>0</v>
      </c>
      <c r="K34" s="572">
        <v>0</v>
      </c>
      <c r="L34" s="572">
        <v>0</v>
      </c>
      <c r="M34" s="572">
        <v>0</v>
      </c>
      <c r="N34" s="572">
        <v>73942</v>
      </c>
      <c r="O34" s="572">
        <v>4000000</v>
      </c>
      <c r="P34" s="572">
        <v>0</v>
      </c>
      <c r="Q34" s="572">
        <v>4788</v>
      </c>
      <c r="R34" s="572">
        <v>0</v>
      </c>
      <c r="S34" s="572">
        <v>0</v>
      </c>
      <c r="T34" s="572">
        <v>0</v>
      </c>
      <c r="U34" s="572">
        <v>0</v>
      </c>
      <c r="V34" s="572">
        <v>0</v>
      </c>
      <c r="W34" s="572">
        <v>0</v>
      </c>
      <c r="X34" s="572">
        <v>0</v>
      </c>
      <c r="Y34" s="572">
        <v>83368</v>
      </c>
      <c r="Z34" s="572">
        <v>35000</v>
      </c>
      <c r="AA34" s="572">
        <v>0</v>
      </c>
      <c r="AB34" s="572">
        <v>0</v>
      </c>
      <c r="AC34" s="572">
        <v>0</v>
      </c>
      <c r="AD34" s="572">
        <v>0</v>
      </c>
      <c r="AE34" s="572">
        <v>0</v>
      </c>
      <c r="AF34" s="572">
        <v>13000000</v>
      </c>
      <c r="AG34" s="572">
        <v>0</v>
      </c>
    </row>
    <row r="35" spans="1:33" s="570" customFormat="1" ht="25.5" x14ac:dyDescent="0.2">
      <c r="A35" s="551" t="s">
        <v>1113</v>
      </c>
      <c r="B35" s="571" t="s">
        <v>1114</v>
      </c>
      <c r="C35" s="572">
        <v>31542223</v>
      </c>
      <c r="D35" s="572">
        <v>6261644</v>
      </c>
      <c r="E35" s="572">
        <v>70011</v>
      </c>
      <c r="F35" s="572">
        <v>3002841</v>
      </c>
      <c r="G35" s="572">
        <v>0</v>
      </c>
      <c r="H35" s="572">
        <v>233073</v>
      </c>
      <c r="I35" s="572">
        <v>0</v>
      </c>
      <c r="J35" s="572">
        <v>300008</v>
      </c>
      <c r="K35" s="572">
        <v>19989</v>
      </c>
      <c r="L35" s="572">
        <v>0</v>
      </c>
      <c r="M35" s="572">
        <v>0</v>
      </c>
      <c r="N35" s="572">
        <v>291422</v>
      </c>
      <c r="O35" s="572">
        <v>4000000</v>
      </c>
      <c r="P35" s="572">
        <v>9469</v>
      </c>
      <c r="Q35" s="572">
        <v>1936529</v>
      </c>
      <c r="R35" s="572">
        <v>119543</v>
      </c>
      <c r="S35" s="572">
        <v>132253</v>
      </c>
      <c r="T35" s="572">
        <v>421947</v>
      </c>
      <c r="U35" s="572">
        <v>7691</v>
      </c>
      <c r="V35" s="572">
        <v>47460</v>
      </c>
      <c r="W35" s="572">
        <v>192886</v>
      </c>
      <c r="X35" s="572">
        <v>209337</v>
      </c>
      <c r="Y35" s="572">
        <v>1118821</v>
      </c>
      <c r="Z35" s="572">
        <v>94798</v>
      </c>
      <c r="AA35" s="572">
        <v>47838</v>
      </c>
      <c r="AB35" s="572">
        <v>0</v>
      </c>
      <c r="AC35" s="572">
        <v>0</v>
      </c>
      <c r="AD35" s="572">
        <v>7956</v>
      </c>
      <c r="AE35" s="572">
        <v>16707</v>
      </c>
      <c r="AF35" s="572">
        <v>13000000</v>
      </c>
      <c r="AG35" s="572">
        <v>0</v>
      </c>
    </row>
    <row r="36" spans="1:33" s="570" customFormat="1" x14ac:dyDescent="0.2">
      <c r="A36" s="569" t="s">
        <v>1115</v>
      </c>
      <c r="B36" s="573" t="s">
        <v>1116</v>
      </c>
      <c r="C36" s="574">
        <v>97793262</v>
      </c>
      <c r="D36" s="574">
        <v>10959816</v>
      </c>
      <c r="E36" s="574">
        <v>520994</v>
      </c>
      <c r="F36" s="574">
        <v>20243076</v>
      </c>
      <c r="G36" s="574">
        <v>0</v>
      </c>
      <c r="H36" s="574">
        <v>233073</v>
      </c>
      <c r="I36" s="574">
        <v>0</v>
      </c>
      <c r="J36" s="574">
        <v>2284863</v>
      </c>
      <c r="K36" s="574">
        <v>744804</v>
      </c>
      <c r="L36" s="574">
        <v>0</v>
      </c>
      <c r="M36" s="574">
        <v>1080000</v>
      </c>
      <c r="N36" s="574">
        <v>1293347</v>
      </c>
      <c r="O36" s="574">
        <v>4000000</v>
      </c>
      <c r="P36" s="574">
        <v>44539</v>
      </c>
      <c r="Q36" s="574">
        <v>9618567</v>
      </c>
      <c r="R36" s="574">
        <v>562295</v>
      </c>
      <c r="S36" s="574">
        <v>738017</v>
      </c>
      <c r="T36" s="574">
        <v>23491034</v>
      </c>
      <c r="U36" s="574">
        <v>36177</v>
      </c>
      <c r="V36" s="574">
        <v>227627</v>
      </c>
      <c r="W36" s="574">
        <v>1297083</v>
      </c>
      <c r="X36" s="574">
        <v>984660</v>
      </c>
      <c r="Y36" s="574">
        <v>5199100</v>
      </c>
      <c r="Z36" s="574">
        <v>887892</v>
      </c>
      <c r="AA36" s="574">
        <v>225015</v>
      </c>
      <c r="AB36" s="574">
        <v>0</v>
      </c>
      <c r="AC36" s="574">
        <v>0</v>
      </c>
      <c r="AD36" s="574">
        <v>42698</v>
      </c>
      <c r="AE36" s="574">
        <v>78585</v>
      </c>
      <c r="AF36" s="574">
        <v>13000000</v>
      </c>
      <c r="AG36" s="574">
        <v>0</v>
      </c>
    </row>
    <row r="37" spans="1:33" s="570" customFormat="1" ht="25.5" x14ac:dyDescent="0.2">
      <c r="A37" s="551" t="s">
        <v>1202</v>
      </c>
      <c r="B37" s="571" t="s">
        <v>1203</v>
      </c>
      <c r="C37" s="572">
        <v>1669073</v>
      </c>
      <c r="D37" s="572">
        <v>0</v>
      </c>
      <c r="E37" s="572">
        <v>0</v>
      </c>
      <c r="F37" s="572">
        <v>0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  <c r="L37" s="572">
        <v>0</v>
      </c>
      <c r="M37" s="572">
        <v>0</v>
      </c>
      <c r="N37" s="572">
        <v>0</v>
      </c>
      <c r="O37" s="572">
        <v>0</v>
      </c>
      <c r="P37" s="572">
        <v>0</v>
      </c>
      <c r="Q37" s="572">
        <v>0</v>
      </c>
      <c r="R37" s="572">
        <v>0</v>
      </c>
      <c r="S37" s="572">
        <v>0</v>
      </c>
      <c r="T37" s="572">
        <v>0</v>
      </c>
      <c r="U37" s="572">
        <v>0</v>
      </c>
      <c r="V37" s="572">
        <v>0</v>
      </c>
      <c r="W37" s="572">
        <v>0</v>
      </c>
      <c r="X37" s="572">
        <v>0</v>
      </c>
      <c r="Y37" s="572">
        <v>0</v>
      </c>
      <c r="Z37" s="572">
        <v>0</v>
      </c>
      <c r="AA37" s="572">
        <v>0</v>
      </c>
      <c r="AB37" s="572">
        <v>0</v>
      </c>
      <c r="AC37" s="572">
        <v>0</v>
      </c>
      <c r="AD37" s="572">
        <v>0</v>
      </c>
      <c r="AE37" s="572">
        <v>1669073</v>
      </c>
      <c r="AF37" s="572">
        <v>0</v>
      </c>
      <c r="AG37" s="572">
        <v>0</v>
      </c>
    </row>
    <row r="38" spans="1:33" s="570" customFormat="1" x14ac:dyDescent="0.2">
      <c r="A38" s="551" t="s">
        <v>1204</v>
      </c>
      <c r="B38" s="571" t="s">
        <v>1205</v>
      </c>
      <c r="C38" s="572">
        <v>679145</v>
      </c>
      <c r="D38" s="572">
        <v>0</v>
      </c>
      <c r="E38" s="572">
        <v>0</v>
      </c>
      <c r="F38" s="572">
        <v>0</v>
      </c>
      <c r="G38" s="572">
        <v>0</v>
      </c>
      <c r="H38" s="572">
        <v>0</v>
      </c>
      <c r="I38" s="572">
        <v>0</v>
      </c>
      <c r="J38" s="572">
        <v>0</v>
      </c>
      <c r="K38" s="572">
        <v>0</v>
      </c>
      <c r="L38" s="572">
        <v>0</v>
      </c>
      <c r="M38" s="572">
        <v>0</v>
      </c>
      <c r="N38" s="572">
        <v>0</v>
      </c>
      <c r="O38" s="572">
        <v>0</v>
      </c>
      <c r="P38" s="572">
        <v>0</v>
      </c>
      <c r="Q38" s="572">
        <v>0</v>
      </c>
      <c r="R38" s="572">
        <v>0</v>
      </c>
      <c r="S38" s="572">
        <v>0</v>
      </c>
      <c r="T38" s="572">
        <v>0</v>
      </c>
      <c r="U38" s="572">
        <v>0</v>
      </c>
      <c r="V38" s="572">
        <v>0</v>
      </c>
      <c r="W38" s="572">
        <v>0</v>
      </c>
      <c r="X38" s="572">
        <v>0</v>
      </c>
      <c r="Y38" s="572">
        <v>0</v>
      </c>
      <c r="Z38" s="572">
        <v>0</v>
      </c>
      <c r="AA38" s="572">
        <v>0</v>
      </c>
      <c r="AB38" s="572">
        <v>0</v>
      </c>
      <c r="AC38" s="572">
        <v>0</v>
      </c>
      <c r="AD38" s="572">
        <v>0</v>
      </c>
      <c r="AE38" s="572">
        <v>679145</v>
      </c>
      <c r="AF38" s="572">
        <v>0</v>
      </c>
      <c r="AG38" s="572">
        <v>0</v>
      </c>
    </row>
    <row r="39" spans="1:33" s="570" customFormat="1" x14ac:dyDescent="0.2">
      <c r="A39" s="551" t="s">
        <v>1206</v>
      </c>
      <c r="B39" s="571" t="s">
        <v>1207</v>
      </c>
      <c r="C39" s="572">
        <v>989928</v>
      </c>
      <c r="D39" s="572">
        <v>0</v>
      </c>
      <c r="E39" s="572">
        <v>0</v>
      </c>
      <c r="F39" s="572">
        <v>0</v>
      </c>
      <c r="G39" s="572">
        <v>0</v>
      </c>
      <c r="H39" s="572">
        <v>0</v>
      </c>
      <c r="I39" s="572">
        <v>0</v>
      </c>
      <c r="J39" s="572">
        <v>0</v>
      </c>
      <c r="K39" s="572">
        <v>0</v>
      </c>
      <c r="L39" s="572">
        <v>0</v>
      </c>
      <c r="M39" s="572">
        <v>0</v>
      </c>
      <c r="N39" s="572">
        <v>0</v>
      </c>
      <c r="O39" s="572">
        <v>0</v>
      </c>
      <c r="P39" s="572">
        <v>0</v>
      </c>
      <c r="Q39" s="572">
        <v>0</v>
      </c>
      <c r="R39" s="572">
        <v>0</v>
      </c>
      <c r="S39" s="572">
        <v>0</v>
      </c>
      <c r="T39" s="572">
        <v>0</v>
      </c>
      <c r="U39" s="572">
        <v>0</v>
      </c>
      <c r="V39" s="572">
        <v>0</v>
      </c>
      <c r="W39" s="572">
        <v>0</v>
      </c>
      <c r="X39" s="572">
        <v>0</v>
      </c>
      <c r="Y39" s="572">
        <v>0</v>
      </c>
      <c r="Z39" s="572">
        <v>0</v>
      </c>
      <c r="AA39" s="572">
        <v>0</v>
      </c>
      <c r="AB39" s="572">
        <v>0</v>
      </c>
      <c r="AC39" s="572">
        <v>0</v>
      </c>
      <c r="AD39" s="572">
        <v>0</v>
      </c>
      <c r="AE39" s="572">
        <v>989928</v>
      </c>
      <c r="AF39" s="572">
        <v>0</v>
      </c>
      <c r="AG39" s="572">
        <v>0</v>
      </c>
    </row>
    <row r="40" spans="1:33" s="570" customFormat="1" ht="25.5" x14ac:dyDescent="0.2">
      <c r="A40" s="569" t="s">
        <v>1208</v>
      </c>
      <c r="B40" s="573" t="s">
        <v>1209</v>
      </c>
      <c r="C40" s="574">
        <v>1669073</v>
      </c>
      <c r="D40" s="574">
        <v>0</v>
      </c>
      <c r="E40" s="574">
        <v>0</v>
      </c>
      <c r="F40" s="574">
        <v>0</v>
      </c>
      <c r="G40" s="574">
        <v>0</v>
      </c>
      <c r="H40" s="574">
        <v>0</v>
      </c>
      <c r="I40" s="574">
        <v>0</v>
      </c>
      <c r="J40" s="574">
        <v>0</v>
      </c>
      <c r="K40" s="574">
        <v>0</v>
      </c>
      <c r="L40" s="574">
        <v>0</v>
      </c>
      <c r="M40" s="574">
        <v>0</v>
      </c>
      <c r="N40" s="574">
        <v>0</v>
      </c>
      <c r="O40" s="574">
        <v>0</v>
      </c>
      <c r="P40" s="574">
        <v>0</v>
      </c>
      <c r="Q40" s="574">
        <v>0</v>
      </c>
      <c r="R40" s="574">
        <v>0</v>
      </c>
      <c r="S40" s="574">
        <v>0</v>
      </c>
      <c r="T40" s="574">
        <v>0</v>
      </c>
      <c r="U40" s="574">
        <v>0</v>
      </c>
      <c r="V40" s="574">
        <v>0</v>
      </c>
      <c r="W40" s="574">
        <v>0</v>
      </c>
      <c r="X40" s="574">
        <v>0</v>
      </c>
      <c r="Y40" s="574">
        <v>0</v>
      </c>
      <c r="Z40" s="574">
        <v>0</v>
      </c>
      <c r="AA40" s="574">
        <v>0</v>
      </c>
      <c r="AB40" s="574">
        <v>0</v>
      </c>
      <c r="AC40" s="574">
        <v>0</v>
      </c>
      <c r="AD40" s="574">
        <v>0</v>
      </c>
      <c r="AE40" s="574">
        <v>1669073</v>
      </c>
      <c r="AF40" s="574">
        <v>0</v>
      </c>
      <c r="AG40" s="574">
        <v>0</v>
      </c>
    </row>
    <row r="41" spans="1:33" s="570" customFormat="1" ht="25.5" x14ac:dyDescent="0.2">
      <c r="A41" s="551" t="s">
        <v>1210</v>
      </c>
      <c r="B41" s="571" t="s">
        <v>1211</v>
      </c>
      <c r="C41" s="572">
        <v>6352928</v>
      </c>
      <c r="D41" s="572">
        <v>0</v>
      </c>
      <c r="E41" s="572">
        <v>0</v>
      </c>
      <c r="F41" s="572">
        <v>0</v>
      </c>
      <c r="G41" s="572">
        <v>0</v>
      </c>
      <c r="H41" s="572">
        <v>6352928</v>
      </c>
      <c r="I41" s="572">
        <v>0</v>
      </c>
      <c r="J41" s="572">
        <v>0</v>
      </c>
      <c r="K41" s="572">
        <v>0</v>
      </c>
      <c r="L41" s="572">
        <v>0</v>
      </c>
      <c r="M41" s="572">
        <v>0</v>
      </c>
      <c r="N41" s="572">
        <v>0</v>
      </c>
      <c r="O41" s="572">
        <v>0</v>
      </c>
      <c r="P41" s="572">
        <v>0</v>
      </c>
      <c r="Q41" s="572">
        <v>0</v>
      </c>
      <c r="R41" s="572">
        <v>0</v>
      </c>
      <c r="S41" s="572">
        <v>0</v>
      </c>
      <c r="T41" s="572">
        <v>0</v>
      </c>
      <c r="U41" s="572">
        <v>0</v>
      </c>
      <c r="V41" s="572">
        <v>0</v>
      </c>
      <c r="W41" s="572">
        <v>0</v>
      </c>
      <c r="X41" s="572">
        <v>0</v>
      </c>
      <c r="Y41" s="572">
        <v>0</v>
      </c>
      <c r="Z41" s="572">
        <v>0</v>
      </c>
      <c r="AA41" s="572">
        <v>0</v>
      </c>
      <c r="AB41" s="572">
        <v>0</v>
      </c>
      <c r="AC41" s="572">
        <v>0</v>
      </c>
      <c r="AD41" s="572">
        <v>0</v>
      </c>
      <c r="AE41" s="572">
        <v>0</v>
      </c>
      <c r="AF41" s="572">
        <v>0</v>
      </c>
      <c r="AG41" s="572">
        <v>0</v>
      </c>
    </row>
    <row r="42" spans="1:33" s="570" customFormat="1" x14ac:dyDescent="0.2">
      <c r="A42" s="551" t="s">
        <v>1212</v>
      </c>
      <c r="B42" s="571" t="s">
        <v>1213</v>
      </c>
      <c r="C42" s="572">
        <v>6352928</v>
      </c>
      <c r="D42" s="572">
        <v>0</v>
      </c>
      <c r="E42" s="572">
        <v>0</v>
      </c>
      <c r="F42" s="572">
        <v>0</v>
      </c>
      <c r="G42" s="572">
        <v>0</v>
      </c>
      <c r="H42" s="572">
        <v>6352928</v>
      </c>
      <c r="I42" s="572">
        <v>0</v>
      </c>
      <c r="J42" s="572">
        <v>0</v>
      </c>
      <c r="K42" s="572">
        <v>0</v>
      </c>
      <c r="L42" s="572">
        <v>0</v>
      </c>
      <c r="M42" s="572">
        <v>0</v>
      </c>
      <c r="N42" s="572">
        <v>0</v>
      </c>
      <c r="O42" s="572">
        <v>0</v>
      </c>
      <c r="P42" s="572">
        <v>0</v>
      </c>
      <c r="Q42" s="572">
        <v>0</v>
      </c>
      <c r="R42" s="572">
        <v>0</v>
      </c>
      <c r="S42" s="572">
        <v>0</v>
      </c>
      <c r="T42" s="572">
        <v>0</v>
      </c>
      <c r="U42" s="572">
        <v>0</v>
      </c>
      <c r="V42" s="572">
        <v>0</v>
      </c>
      <c r="W42" s="572">
        <v>0</v>
      </c>
      <c r="X42" s="572">
        <v>0</v>
      </c>
      <c r="Y42" s="572">
        <v>0</v>
      </c>
      <c r="Z42" s="572">
        <v>0</v>
      </c>
      <c r="AA42" s="572">
        <v>0</v>
      </c>
      <c r="AB42" s="572">
        <v>0</v>
      </c>
      <c r="AC42" s="572">
        <v>0</v>
      </c>
      <c r="AD42" s="572">
        <v>0</v>
      </c>
      <c r="AE42" s="572">
        <v>0</v>
      </c>
      <c r="AF42" s="572">
        <v>0</v>
      </c>
      <c r="AG42" s="572">
        <v>0</v>
      </c>
    </row>
    <row r="43" spans="1:33" s="570" customFormat="1" ht="25.5" x14ac:dyDescent="0.2">
      <c r="A43" s="551" t="s">
        <v>1214</v>
      </c>
      <c r="B43" s="571" t="s">
        <v>1215</v>
      </c>
      <c r="C43" s="572">
        <v>6493871</v>
      </c>
      <c r="D43" s="572">
        <v>0</v>
      </c>
      <c r="E43" s="572">
        <v>0</v>
      </c>
      <c r="F43" s="572">
        <v>0</v>
      </c>
      <c r="G43" s="572">
        <v>0</v>
      </c>
      <c r="H43" s="572">
        <v>0</v>
      </c>
      <c r="I43" s="572">
        <v>6253871</v>
      </c>
      <c r="J43" s="572">
        <v>0</v>
      </c>
      <c r="K43" s="572">
        <v>0</v>
      </c>
      <c r="L43" s="572">
        <v>0</v>
      </c>
      <c r="M43" s="572">
        <v>0</v>
      </c>
      <c r="N43" s="572">
        <v>0</v>
      </c>
      <c r="O43" s="572">
        <v>0</v>
      </c>
      <c r="P43" s="572">
        <v>0</v>
      </c>
      <c r="Q43" s="572">
        <v>0</v>
      </c>
      <c r="R43" s="572">
        <v>0</v>
      </c>
      <c r="S43" s="572">
        <v>0</v>
      </c>
      <c r="T43" s="572">
        <v>0</v>
      </c>
      <c r="U43" s="572">
        <v>0</v>
      </c>
      <c r="V43" s="572">
        <v>0</v>
      </c>
      <c r="W43" s="572">
        <v>0</v>
      </c>
      <c r="X43" s="572">
        <v>0</v>
      </c>
      <c r="Y43" s="572">
        <v>0</v>
      </c>
      <c r="Z43" s="572">
        <v>0</v>
      </c>
      <c r="AA43" s="572">
        <v>0</v>
      </c>
      <c r="AB43" s="572">
        <v>0</v>
      </c>
      <c r="AC43" s="572">
        <v>0</v>
      </c>
      <c r="AD43" s="572">
        <v>0</v>
      </c>
      <c r="AE43" s="572">
        <v>240000</v>
      </c>
      <c r="AF43" s="572">
        <v>0</v>
      </c>
      <c r="AG43" s="572">
        <v>0</v>
      </c>
    </row>
    <row r="44" spans="1:33" s="570" customFormat="1" x14ac:dyDescent="0.2">
      <c r="A44" s="551" t="s">
        <v>1216</v>
      </c>
      <c r="B44" s="571" t="s">
        <v>1217</v>
      </c>
      <c r="C44" s="572">
        <v>240000</v>
      </c>
      <c r="D44" s="572">
        <v>0</v>
      </c>
      <c r="E44" s="572">
        <v>0</v>
      </c>
      <c r="F44" s="572">
        <v>0</v>
      </c>
      <c r="G44" s="572">
        <v>0</v>
      </c>
      <c r="H44" s="572">
        <v>0</v>
      </c>
      <c r="I44" s="572">
        <v>0</v>
      </c>
      <c r="J44" s="572">
        <v>0</v>
      </c>
      <c r="K44" s="572">
        <v>0</v>
      </c>
      <c r="L44" s="572">
        <v>0</v>
      </c>
      <c r="M44" s="572">
        <v>0</v>
      </c>
      <c r="N44" s="572">
        <v>0</v>
      </c>
      <c r="O44" s="572">
        <v>0</v>
      </c>
      <c r="P44" s="572">
        <v>0</v>
      </c>
      <c r="Q44" s="572">
        <v>0</v>
      </c>
      <c r="R44" s="572">
        <v>0</v>
      </c>
      <c r="S44" s="572">
        <v>0</v>
      </c>
      <c r="T44" s="572">
        <v>0</v>
      </c>
      <c r="U44" s="572">
        <v>0</v>
      </c>
      <c r="V44" s="572">
        <v>0</v>
      </c>
      <c r="W44" s="572">
        <v>0</v>
      </c>
      <c r="X44" s="572">
        <v>0</v>
      </c>
      <c r="Y44" s="572">
        <v>0</v>
      </c>
      <c r="Z44" s="572">
        <v>0</v>
      </c>
      <c r="AA44" s="572">
        <v>0</v>
      </c>
      <c r="AB44" s="572">
        <v>0</v>
      </c>
      <c r="AC44" s="572">
        <v>0</v>
      </c>
      <c r="AD44" s="572">
        <v>0</v>
      </c>
      <c r="AE44" s="572">
        <v>240000</v>
      </c>
      <c r="AF44" s="572">
        <v>0</v>
      </c>
      <c r="AG44" s="572">
        <v>0</v>
      </c>
    </row>
    <row r="45" spans="1:33" s="570" customFormat="1" ht="25.5" x14ac:dyDescent="0.2">
      <c r="A45" s="551" t="s">
        <v>1218</v>
      </c>
      <c r="B45" s="571" t="s">
        <v>1219</v>
      </c>
      <c r="C45" s="572">
        <v>347200</v>
      </c>
      <c r="D45" s="572">
        <v>0</v>
      </c>
      <c r="E45" s="572">
        <v>0</v>
      </c>
      <c r="F45" s="572">
        <v>0</v>
      </c>
      <c r="G45" s="572">
        <v>0</v>
      </c>
      <c r="H45" s="572">
        <v>0</v>
      </c>
      <c r="I45" s="572">
        <v>347200</v>
      </c>
      <c r="J45" s="572">
        <v>0</v>
      </c>
      <c r="K45" s="572">
        <v>0</v>
      </c>
      <c r="L45" s="572">
        <v>0</v>
      </c>
      <c r="M45" s="572">
        <v>0</v>
      </c>
      <c r="N45" s="572">
        <v>0</v>
      </c>
      <c r="O45" s="572">
        <v>0</v>
      </c>
      <c r="P45" s="572">
        <v>0</v>
      </c>
      <c r="Q45" s="572">
        <v>0</v>
      </c>
      <c r="R45" s="572">
        <v>0</v>
      </c>
      <c r="S45" s="572">
        <v>0</v>
      </c>
      <c r="T45" s="572">
        <v>0</v>
      </c>
      <c r="U45" s="572">
        <v>0</v>
      </c>
      <c r="V45" s="572">
        <v>0</v>
      </c>
      <c r="W45" s="572">
        <v>0</v>
      </c>
      <c r="X45" s="572">
        <v>0</v>
      </c>
      <c r="Y45" s="572">
        <v>0</v>
      </c>
      <c r="Z45" s="572">
        <v>0</v>
      </c>
      <c r="AA45" s="572">
        <v>0</v>
      </c>
      <c r="AB45" s="572">
        <v>0</v>
      </c>
      <c r="AC45" s="572">
        <v>0</v>
      </c>
      <c r="AD45" s="572">
        <v>0</v>
      </c>
      <c r="AE45" s="572">
        <v>0</v>
      </c>
      <c r="AF45" s="572">
        <v>0</v>
      </c>
      <c r="AG45" s="572">
        <v>0</v>
      </c>
    </row>
    <row r="46" spans="1:33" s="570" customFormat="1" x14ac:dyDescent="0.2">
      <c r="A46" s="551" t="s">
        <v>1220</v>
      </c>
      <c r="B46" s="571" t="s">
        <v>1221</v>
      </c>
      <c r="C46" s="572">
        <v>5906671</v>
      </c>
      <c r="D46" s="572">
        <v>0</v>
      </c>
      <c r="E46" s="572">
        <v>0</v>
      </c>
      <c r="F46" s="572">
        <v>0</v>
      </c>
      <c r="G46" s="572">
        <v>0</v>
      </c>
      <c r="H46" s="572">
        <v>0</v>
      </c>
      <c r="I46" s="572">
        <v>5906671</v>
      </c>
      <c r="J46" s="572">
        <v>0</v>
      </c>
      <c r="K46" s="572">
        <v>0</v>
      </c>
      <c r="L46" s="572">
        <v>0</v>
      </c>
      <c r="M46" s="572">
        <v>0</v>
      </c>
      <c r="N46" s="572">
        <v>0</v>
      </c>
      <c r="O46" s="572">
        <v>0</v>
      </c>
      <c r="P46" s="572">
        <v>0</v>
      </c>
      <c r="Q46" s="572">
        <v>0</v>
      </c>
      <c r="R46" s="572">
        <v>0</v>
      </c>
      <c r="S46" s="572">
        <v>0</v>
      </c>
      <c r="T46" s="572">
        <v>0</v>
      </c>
      <c r="U46" s="572">
        <v>0</v>
      </c>
      <c r="V46" s="572">
        <v>0</v>
      </c>
      <c r="W46" s="572">
        <v>0</v>
      </c>
      <c r="X46" s="572">
        <v>0</v>
      </c>
      <c r="Y46" s="572">
        <v>0</v>
      </c>
      <c r="Z46" s="572">
        <v>0</v>
      </c>
      <c r="AA46" s="572">
        <v>0</v>
      </c>
      <c r="AB46" s="572">
        <v>0</v>
      </c>
      <c r="AC46" s="572">
        <v>0</v>
      </c>
      <c r="AD46" s="572">
        <v>0</v>
      </c>
      <c r="AE46" s="572">
        <v>0</v>
      </c>
      <c r="AF46" s="572">
        <v>0</v>
      </c>
      <c r="AG46" s="572">
        <v>0</v>
      </c>
    </row>
    <row r="47" spans="1:33" s="570" customFormat="1" ht="25.5" x14ac:dyDescent="0.2">
      <c r="A47" s="551" t="s">
        <v>1222</v>
      </c>
      <c r="B47" s="571" t="s">
        <v>1223</v>
      </c>
      <c r="C47" s="572">
        <v>7100000</v>
      </c>
      <c r="D47" s="572">
        <v>0</v>
      </c>
      <c r="E47" s="572">
        <v>0</v>
      </c>
      <c r="F47" s="572">
        <v>0</v>
      </c>
      <c r="G47" s="572">
        <v>0</v>
      </c>
      <c r="H47" s="572">
        <v>0</v>
      </c>
      <c r="I47" s="572">
        <v>0</v>
      </c>
      <c r="J47" s="572">
        <v>0</v>
      </c>
      <c r="K47" s="572">
        <v>0</v>
      </c>
      <c r="L47" s="572">
        <v>0</v>
      </c>
      <c r="M47" s="572">
        <v>0</v>
      </c>
      <c r="N47" s="572">
        <v>0</v>
      </c>
      <c r="O47" s="572">
        <v>0</v>
      </c>
      <c r="P47" s="572">
        <v>0</v>
      </c>
      <c r="Q47" s="572">
        <v>0</v>
      </c>
      <c r="R47" s="572">
        <v>0</v>
      </c>
      <c r="S47" s="572">
        <v>0</v>
      </c>
      <c r="T47" s="572">
        <v>0</v>
      </c>
      <c r="U47" s="572">
        <v>0</v>
      </c>
      <c r="V47" s="572">
        <v>0</v>
      </c>
      <c r="W47" s="572">
        <v>0</v>
      </c>
      <c r="X47" s="572">
        <v>0</v>
      </c>
      <c r="Y47" s="572">
        <v>0</v>
      </c>
      <c r="Z47" s="572">
        <v>0</v>
      </c>
      <c r="AA47" s="572">
        <v>7100000</v>
      </c>
      <c r="AB47" s="572">
        <v>0</v>
      </c>
      <c r="AC47" s="572">
        <v>0</v>
      </c>
      <c r="AD47" s="572">
        <v>0</v>
      </c>
      <c r="AE47" s="572">
        <v>0</v>
      </c>
      <c r="AF47" s="572">
        <v>0</v>
      </c>
      <c r="AG47" s="572">
        <v>0</v>
      </c>
    </row>
    <row r="48" spans="1:33" s="570" customFormat="1" x14ac:dyDescent="0.2">
      <c r="A48" s="551" t="s">
        <v>1224</v>
      </c>
      <c r="B48" s="571" t="s">
        <v>1225</v>
      </c>
      <c r="C48" s="572">
        <v>7100000</v>
      </c>
      <c r="D48" s="572">
        <v>0</v>
      </c>
      <c r="E48" s="572">
        <v>0</v>
      </c>
      <c r="F48" s="572">
        <v>0</v>
      </c>
      <c r="G48" s="572">
        <v>0</v>
      </c>
      <c r="H48" s="572">
        <v>0</v>
      </c>
      <c r="I48" s="572">
        <v>0</v>
      </c>
      <c r="J48" s="572">
        <v>0</v>
      </c>
      <c r="K48" s="572">
        <v>0</v>
      </c>
      <c r="L48" s="572">
        <v>0</v>
      </c>
      <c r="M48" s="572">
        <v>0</v>
      </c>
      <c r="N48" s="572">
        <v>0</v>
      </c>
      <c r="O48" s="572">
        <v>0</v>
      </c>
      <c r="P48" s="572">
        <v>0</v>
      </c>
      <c r="Q48" s="572">
        <v>0</v>
      </c>
      <c r="R48" s="572">
        <v>0</v>
      </c>
      <c r="S48" s="572">
        <v>0</v>
      </c>
      <c r="T48" s="572">
        <v>0</v>
      </c>
      <c r="U48" s="572">
        <v>0</v>
      </c>
      <c r="V48" s="572">
        <v>0</v>
      </c>
      <c r="W48" s="572">
        <v>0</v>
      </c>
      <c r="X48" s="572">
        <v>0</v>
      </c>
      <c r="Y48" s="572">
        <v>0</v>
      </c>
      <c r="Z48" s="572">
        <v>0</v>
      </c>
      <c r="AA48" s="572">
        <v>7100000</v>
      </c>
      <c r="AB48" s="572">
        <v>0</v>
      </c>
      <c r="AC48" s="572">
        <v>0</v>
      </c>
      <c r="AD48" s="572">
        <v>0</v>
      </c>
      <c r="AE48" s="572">
        <v>0</v>
      </c>
      <c r="AF48" s="572">
        <v>0</v>
      </c>
      <c r="AG48" s="572">
        <v>0</v>
      </c>
    </row>
    <row r="49" spans="1:33" s="570" customFormat="1" ht="38.25" x14ac:dyDescent="0.2">
      <c r="A49" s="569" t="s">
        <v>1226</v>
      </c>
      <c r="B49" s="573" t="s">
        <v>1227</v>
      </c>
      <c r="C49" s="574">
        <v>19946799</v>
      </c>
      <c r="D49" s="574">
        <v>0</v>
      </c>
      <c r="E49" s="574">
        <v>0</v>
      </c>
      <c r="F49" s="574">
        <v>0</v>
      </c>
      <c r="G49" s="574">
        <v>0</v>
      </c>
      <c r="H49" s="574">
        <v>6352928</v>
      </c>
      <c r="I49" s="574">
        <v>6253871</v>
      </c>
      <c r="J49" s="574">
        <v>0</v>
      </c>
      <c r="K49" s="574">
        <v>0</v>
      </c>
      <c r="L49" s="574">
        <v>0</v>
      </c>
      <c r="M49" s="574">
        <v>0</v>
      </c>
      <c r="N49" s="574">
        <v>0</v>
      </c>
      <c r="O49" s="574">
        <v>0</v>
      </c>
      <c r="P49" s="574">
        <v>0</v>
      </c>
      <c r="Q49" s="574">
        <v>0</v>
      </c>
      <c r="R49" s="574">
        <v>0</v>
      </c>
      <c r="S49" s="574">
        <v>0</v>
      </c>
      <c r="T49" s="574">
        <v>0</v>
      </c>
      <c r="U49" s="574">
        <v>0</v>
      </c>
      <c r="V49" s="574">
        <v>0</v>
      </c>
      <c r="W49" s="574">
        <v>0</v>
      </c>
      <c r="X49" s="574">
        <v>0</v>
      </c>
      <c r="Y49" s="574">
        <v>0</v>
      </c>
      <c r="Z49" s="574">
        <v>0</v>
      </c>
      <c r="AA49" s="574">
        <v>7100000</v>
      </c>
      <c r="AB49" s="574">
        <v>0</v>
      </c>
      <c r="AC49" s="574">
        <v>0</v>
      </c>
      <c r="AD49" s="574">
        <v>0</v>
      </c>
      <c r="AE49" s="574">
        <v>240000</v>
      </c>
      <c r="AF49" s="574">
        <v>0</v>
      </c>
      <c r="AG49" s="574">
        <v>0</v>
      </c>
    </row>
    <row r="50" spans="1:33" s="570" customFormat="1" x14ac:dyDescent="0.2">
      <c r="A50" s="551" t="s">
        <v>1133</v>
      </c>
      <c r="B50" s="571" t="s">
        <v>1228</v>
      </c>
      <c r="C50" s="572">
        <v>390000</v>
      </c>
      <c r="D50" s="572">
        <v>0</v>
      </c>
      <c r="E50" s="572">
        <v>390000</v>
      </c>
      <c r="F50" s="572">
        <v>0</v>
      </c>
      <c r="G50" s="572">
        <v>0</v>
      </c>
      <c r="H50" s="572">
        <v>0</v>
      </c>
      <c r="I50" s="572">
        <v>0</v>
      </c>
      <c r="J50" s="572">
        <v>0</v>
      </c>
      <c r="K50" s="572">
        <v>0</v>
      </c>
      <c r="L50" s="572">
        <v>0</v>
      </c>
      <c r="M50" s="572">
        <v>0</v>
      </c>
      <c r="N50" s="572">
        <v>0</v>
      </c>
      <c r="O50" s="572">
        <v>0</v>
      </c>
      <c r="P50" s="572">
        <v>0</v>
      </c>
      <c r="Q50" s="572">
        <v>0</v>
      </c>
      <c r="R50" s="572">
        <v>0</v>
      </c>
      <c r="S50" s="572">
        <v>0</v>
      </c>
      <c r="T50" s="572">
        <v>0</v>
      </c>
      <c r="U50" s="572">
        <v>0</v>
      </c>
      <c r="V50" s="572">
        <v>0</v>
      </c>
      <c r="W50" s="572">
        <v>0</v>
      </c>
      <c r="X50" s="572">
        <v>0</v>
      </c>
      <c r="Y50" s="572">
        <v>0</v>
      </c>
      <c r="Z50" s="572">
        <v>0</v>
      </c>
      <c r="AA50" s="572">
        <v>0</v>
      </c>
      <c r="AB50" s="572">
        <v>0</v>
      </c>
      <c r="AC50" s="572">
        <v>0</v>
      </c>
      <c r="AD50" s="572">
        <v>0</v>
      </c>
      <c r="AE50" s="572">
        <v>0</v>
      </c>
      <c r="AF50" s="572">
        <v>0</v>
      </c>
      <c r="AG50" s="572">
        <v>0</v>
      </c>
    </row>
    <row r="51" spans="1:33" s="570" customFormat="1" x14ac:dyDescent="0.2">
      <c r="A51" s="551" t="s">
        <v>1229</v>
      </c>
      <c r="B51" s="571" t="s">
        <v>1230</v>
      </c>
      <c r="C51" s="572">
        <v>750000</v>
      </c>
      <c r="D51" s="572">
        <v>0</v>
      </c>
      <c r="E51" s="572">
        <v>0</v>
      </c>
      <c r="F51" s="572">
        <v>750000</v>
      </c>
      <c r="G51" s="572">
        <v>0</v>
      </c>
      <c r="H51" s="572">
        <v>0</v>
      </c>
      <c r="I51" s="572">
        <v>0</v>
      </c>
      <c r="J51" s="572">
        <v>0</v>
      </c>
      <c r="K51" s="572">
        <v>0</v>
      </c>
      <c r="L51" s="572">
        <v>0</v>
      </c>
      <c r="M51" s="572">
        <v>0</v>
      </c>
      <c r="N51" s="572">
        <v>0</v>
      </c>
      <c r="O51" s="572">
        <v>0</v>
      </c>
      <c r="P51" s="572">
        <v>0</v>
      </c>
      <c r="Q51" s="572">
        <v>0</v>
      </c>
      <c r="R51" s="572">
        <v>0</v>
      </c>
      <c r="S51" s="572">
        <v>0</v>
      </c>
      <c r="T51" s="572">
        <v>0</v>
      </c>
      <c r="U51" s="572">
        <v>0</v>
      </c>
      <c r="V51" s="572">
        <v>0</v>
      </c>
      <c r="W51" s="572">
        <v>0</v>
      </c>
      <c r="X51" s="572">
        <v>0</v>
      </c>
      <c r="Y51" s="572">
        <v>0</v>
      </c>
      <c r="Z51" s="572">
        <v>0</v>
      </c>
      <c r="AA51" s="572">
        <v>0</v>
      </c>
      <c r="AB51" s="572">
        <v>0</v>
      </c>
      <c r="AC51" s="572">
        <v>0</v>
      </c>
      <c r="AD51" s="572">
        <v>0</v>
      </c>
      <c r="AE51" s="572">
        <v>0</v>
      </c>
      <c r="AF51" s="572">
        <v>0</v>
      </c>
      <c r="AG51" s="572">
        <v>0</v>
      </c>
    </row>
    <row r="52" spans="1:33" s="570" customFormat="1" x14ac:dyDescent="0.2">
      <c r="A52" s="551" t="s">
        <v>1117</v>
      </c>
      <c r="B52" s="571" t="s">
        <v>1118</v>
      </c>
      <c r="C52" s="572">
        <v>4609920</v>
      </c>
      <c r="D52" s="572">
        <v>0</v>
      </c>
      <c r="E52" s="572">
        <v>450000</v>
      </c>
      <c r="F52" s="572">
        <v>157472</v>
      </c>
      <c r="G52" s="572">
        <v>0</v>
      </c>
      <c r="H52" s="572">
        <v>0</v>
      </c>
      <c r="I52" s="572">
        <v>0</v>
      </c>
      <c r="J52" s="572">
        <v>0</v>
      </c>
      <c r="K52" s="572">
        <v>3858268</v>
      </c>
      <c r="L52" s="572">
        <v>0</v>
      </c>
      <c r="M52" s="572">
        <v>0</v>
      </c>
      <c r="N52" s="572">
        <v>0</v>
      </c>
      <c r="O52" s="572">
        <v>0</v>
      </c>
      <c r="P52" s="572">
        <v>0</v>
      </c>
      <c r="Q52" s="572">
        <v>0</v>
      </c>
      <c r="R52" s="572">
        <v>0</v>
      </c>
      <c r="S52" s="572">
        <v>0</v>
      </c>
      <c r="T52" s="572">
        <v>48180</v>
      </c>
      <c r="U52" s="572">
        <v>0</v>
      </c>
      <c r="V52" s="572">
        <v>0</v>
      </c>
      <c r="W52" s="572">
        <v>96000</v>
      </c>
      <c r="X52" s="572">
        <v>0</v>
      </c>
      <c r="Y52" s="572">
        <v>0</v>
      </c>
      <c r="Z52" s="572">
        <v>0</v>
      </c>
      <c r="AA52" s="572">
        <v>0</v>
      </c>
      <c r="AB52" s="572">
        <v>0</v>
      </c>
      <c r="AC52" s="572">
        <v>0</v>
      </c>
      <c r="AD52" s="572">
        <v>0</v>
      </c>
      <c r="AE52" s="572">
        <v>0</v>
      </c>
      <c r="AF52" s="572">
        <v>0</v>
      </c>
      <c r="AG52" s="572">
        <v>0</v>
      </c>
    </row>
    <row r="53" spans="1:33" s="570" customFormat="1" ht="25.5" x14ac:dyDescent="0.2">
      <c r="A53" s="551" t="s">
        <v>1119</v>
      </c>
      <c r="B53" s="571" t="s">
        <v>1120</v>
      </c>
      <c r="C53" s="572">
        <v>1244679</v>
      </c>
      <c r="D53" s="572">
        <v>0</v>
      </c>
      <c r="E53" s="572">
        <v>121500</v>
      </c>
      <c r="F53" s="572">
        <v>42518</v>
      </c>
      <c r="G53" s="572">
        <v>0</v>
      </c>
      <c r="H53" s="572">
        <v>0</v>
      </c>
      <c r="I53" s="572">
        <v>0</v>
      </c>
      <c r="J53" s="572">
        <v>0</v>
      </c>
      <c r="K53" s="572">
        <v>1041732</v>
      </c>
      <c r="L53" s="572">
        <v>0</v>
      </c>
      <c r="M53" s="572">
        <v>0</v>
      </c>
      <c r="N53" s="572">
        <v>0</v>
      </c>
      <c r="O53" s="572">
        <v>0</v>
      </c>
      <c r="P53" s="572">
        <v>0</v>
      </c>
      <c r="Q53" s="572">
        <v>0</v>
      </c>
      <c r="R53" s="572">
        <v>0</v>
      </c>
      <c r="S53" s="572">
        <v>0</v>
      </c>
      <c r="T53" s="572">
        <v>13009</v>
      </c>
      <c r="U53" s="572">
        <v>0</v>
      </c>
      <c r="V53" s="572">
        <v>0</v>
      </c>
      <c r="W53" s="572">
        <v>25920</v>
      </c>
      <c r="X53" s="572">
        <v>0</v>
      </c>
      <c r="Y53" s="572">
        <v>0</v>
      </c>
      <c r="Z53" s="572">
        <v>0</v>
      </c>
      <c r="AA53" s="572">
        <v>0</v>
      </c>
      <c r="AB53" s="572">
        <v>0</v>
      </c>
      <c r="AC53" s="572">
        <v>0</v>
      </c>
      <c r="AD53" s="572">
        <v>0</v>
      </c>
      <c r="AE53" s="572">
        <v>0</v>
      </c>
      <c r="AF53" s="572">
        <v>0</v>
      </c>
      <c r="AG53" s="572">
        <v>0</v>
      </c>
    </row>
    <row r="54" spans="1:33" s="570" customFormat="1" x14ac:dyDescent="0.2">
      <c r="A54" s="569" t="s">
        <v>1121</v>
      </c>
      <c r="B54" s="573" t="s">
        <v>1122</v>
      </c>
      <c r="C54" s="574">
        <v>6994599</v>
      </c>
      <c r="D54" s="574">
        <v>0</v>
      </c>
      <c r="E54" s="574">
        <v>961500</v>
      </c>
      <c r="F54" s="574">
        <v>949990</v>
      </c>
      <c r="G54" s="574">
        <v>0</v>
      </c>
      <c r="H54" s="574">
        <v>0</v>
      </c>
      <c r="I54" s="574">
        <v>0</v>
      </c>
      <c r="J54" s="574">
        <v>0</v>
      </c>
      <c r="K54" s="574">
        <v>4900000</v>
      </c>
      <c r="L54" s="574">
        <v>0</v>
      </c>
      <c r="M54" s="574">
        <v>0</v>
      </c>
      <c r="N54" s="574">
        <v>0</v>
      </c>
      <c r="O54" s="574">
        <v>0</v>
      </c>
      <c r="P54" s="574">
        <v>0</v>
      </c>
      <c r="Q54" s="574">
        <v>0</v>
      </c>
      <c r="R54" s="574">
        <v>0</v>
      </c>
      <c r="S54" s="574">
        <v>0</v>
      </c>
      <c r="T54" s="574">
        <v>61189</v>
      </c>
      <c r="U54" s="574">
        <v>0</v>
      </c>
      <c r="V54" s="574">
        <v>0</v>
      </c>
      <c r="W54" s="574">
        <v>121920</v>
      </c>
      <c r="X54" s="574">
        <v>0</v>
      </c>
      <c r="Y54" s="574">
        <v>0</v>
      </c>
      <c r="Z54" s="574">
        <v>0</v>
      </c>
      <c r="AA54" s="574">
        <v>0</v>
      </c>
      <c r="AB54" s="574">
        <v>0</v>
      </c>
      <c r="AC54" s="574">
        <v>0</v>
      </c>
      <c r="AD54" s="574">
        <v>0</v>
      </c>
      <c r="AE54" s="574">
        <v>0</v>
      </c>
      <c r="AF54" s="574">
        <v>0</v>
      </c>
      <c r="AG54" s="574">
        <v>0</v>
      </c>
    </row>
    <row r="55" spans="1:33" s="570" customFormat="1" x14ac:dyDescent="0.2">
      <c r="A55" s="551" t="s">
        <v>1231</v>
      </c>
      <c r="B55" s="571" t="s">
        <v>1232</v>
      </c>
      <c r="C55" s="572">
        <v>21148127</v>
      </c>
      <c r="D55" s="572">
        <v>0</v>
      </c>
      <c r="E55" s="572">
        <v>412000</v>
      </c>
      <c r="F55" s="572">
        <v>17491127</v>
      </c>
      <c r="G55" s="572">
        <v>0</v>
      </c>
      <c r="H55" s="572">
        <v>0</v>
      </c>
      <c r="I55" s="572">
        <v>0</v>
      </c>
      <c r="J55" s="572">
        <v>0</v>
      </c>
      <c r="K55" s="572">
        <v>0</v>
      </c>
      <c r="L55" s="572">
        <v>0</v>
      </c>
      <c r="M55" s="572">
        <v>0</v>
      </c>
      <c r="N55" s="572">
        <v>0</v>
      </c>
      <c r="O55" s="572">
        <v>0</v>
      </c>
      <c r="P55" s="572">
        <v>0</v>
      </c>
      <c r="Q55" s="572">
        <v>0</v>
      </c>
      <c r="R55" s="572">
        <v>0</v>
      </c>
      <c r="S55" s="572">
        <v>0</v>
      </c>
      <c r="T55" s="572">
        <v>0</v>
      </c>
      <c r="U55" s="572">
        <v>0</v>
      </c>
      <c r="V55" s="572">
        <v>0</v>
      </c>
      <c r="W55" s="572">
        <v>0</v>
      </c>
      <c r="X55" s="572">
        <v>0</v>
      </c>
      <c r="Y55" s="572">
        <v>0</v>
      </c>
      <c r="Z55" s="572">
        <v>0</v>
      </c>
      <c r="AA55" s="572">
        <v>0</v>
      </c>
      <c r="AB55" s="572">
        <v>3245000</v>
      </c>
      <c r="AC55" s="572">
        <v>0</v>
      </c>
      <c r="AD55" s="572">
        <v>0</v>
      </c>
      <c r="AE55" s="572">
        <v>0</v>
      </c>
      <c r="AF55" s="572">
        <v>0</v>
      </c>
      <c r="AG55" s="572">
        <v>0</v>
      </c>
    </row>
    <row r="56" spans="1:33" s="570" customFormat="1" ht="25.5" x14ac:dyDescent="0.2">
      <c r="A56" s="551" t="s">
        <v>1233</v>
      </c>
      <c r="B56" s="571" t="s">
        <v>1234</v>
      </c>
      <c r="C56" s="572">
        <v>5256608</v>
      </c>
      <c r="D56" s="572">
        <v>0</v>
      </c>
      <c r="E56" s="572">
        <v>0</v>
      </c>
      <c r="F56" s="572">
        <v>4380458</v>
      </c>
      <c r="G56" s="572">
        <v>0</v>
      </c>
      <c r="H56" s="572">
        <v>0</v>
      </c>
      <c r="I56" s="572">
        <v>0</v>
      </c>
      <c r="J56" s="572">
        <v>0</v>
      </c>
      <c r="K56" s="572">
        <v>0</v>
      </c>
      <c r="L56" s="572">
        <v>0</v>
      </c>
      <c r="M56" s="572">
        <v>0</v>
      </c>
      <c r="N56" s="572">
        <v>0</v>
      </c>
      <c r="O56" s="572">
        <v>0</v>
      </c>
      <c r="P56" s="572">
        <v>0</v>
      </c>
      <c r="Q56" s="572">
        <v>0</v>
      </c>
      <c r="R56" s="572">
        <v>0</v>
      </c>
      <c r="S56" s="572">
        <v>0</v>
      </c>
      <c r="T56" s="572">
        <v>0</v>
      </c>
      <c r="U56" s="572">
        <v>0</v>
      </c>
      <c r="V56" s="572">
        <v>0</v>
      </c>
      <c r="W56" s="572">
        <v>0</v>
      </c>
      <c r="X56" s="572">
        <v>0</v>
      </c>
      <c r="Y56" s="572">
        <v>0</v>
      </c>
      <c r="Z56" s="572">
        <v>0</v>
      </c>
      <c r="AA56" s="572">
        <v>0</v>
      </c>
      <c r="AB56" s="572">
        <v>876150</v>
      </c>
      <c r="AC56" s="572">
        <v>0</v>
      </c>
      <c r="AD56" s="572">
        <v>0</v>
      </c>
      <c r="AE56" s="572">
        <v>0</v>
      </c>
      <c r="AF56" s="572">
        <v>0</v>
      </c>
      <c r="AG56" s="572">
        <v>0</v>
      </c>
    </row>
    <row r="57" spans="1:33" s="570" customFormat="1" x14ac:dyDescent="0.2">
      <c r="A57" s="569" t="s">
        <v>1235</v>
      </c>
      <c r="B57" s="573" t="s">
        <v>1236</v>
      </c>
      <c r="C57" s="574">
        <v>26404735</v>
      </c>
      <c r="D57" s="574">
        <v>0</v>
      </c>
      <c r="E57" s="574">
        <v>412000</v>
      </c>
      <c r="F57" s="574">
        <v>21871585</v>
      </c>
      <c r="G57" s="574">
        <v>0</v>
      </c>
      <c r="H57" s="574">
        <v>0</v>
      </c>
      <c r="I57" s="574">
        <v>0</v>
      </c>
      <c r="J57" s="574">
        <v>0</v>
      </c>
      <c r="K57" s="574">
        <v>0</v>
      </c>
      <c r="L57" s="574">
        <v>0</v>
      </c>
      <c r="M57" s="574">
        <v>0</v>
      </c>
      <c r="N57" s="574">
        <v>0</v>
      </c>
      <c r="O57" s="574">
        <v>0</v>
      </c>
      <c r="P57" s="574">
        <v>0</v>
      </c>
      <c r="Q57" s="574">
        <v>0</v>
      </c>
      <c r="R57" s="574">
        <v>0</v>
      </c>
      <c r="S57" s="574">
        <v>0</v>
      </c>
      <c r="T57" s="574">
        <v>0</v>
      </c>
      <c r="U57" s="574">
        <v>0</v>
      </c>
      <c r="V57" s="574">
        <v>0</v>
      </c>
      <c r="W57" s="574">
        <v>0</v>
      </c>
      <c r="X57" s="574">
        <v>0</v>
      </c>
      <c r="Y57" s="574">
        <v>0</v>
      </c>
      <c r="Z57" s="574">
        <v>0</v>
      </c>
      <c r="AA57" s="574">
        <v>0</v>
      </c>
      <c r="AB57" s="574">
        <v>4121150</v>
      </c>
      <c r="AC57" s="574">
        <v>0</v>
      </c>
      <c r="AD57" s="574">
        <v>0</v>
      </c>
      <c r="AE57" s="574">
        <v>0</v>
      </c>
      <c r="AF57" s="574">
        <v>0</v>
      </c>
      <c r="AG57" s="574">
        <v>0</v>
      </c>
    </row>
    <row r="58" spans="1:33" s="570" customFormat="1" ht="38.25" x14ac:dyDescent="0.2">
      <c r="A58" s="551" t="s">
        <v>1237</v>
      </c>
      <c r="B58" s="571" t="s">
        <v>1238</v>
      </c>
      <c r="C58" s="572">
        <v>112500</v>
      </c>
      <c r="D58" s="572">
        <v>0</v>
      </c>
      <c r="E58" s="572">
        <v>0</v>
      </c>
      <c r="F58" s="572">
        <v>0</v>
      </c>
      <c r="G58" s="572">
        <v>0</v>
      </c>
      <c r="H58" s="572">
        <v>0</v>
      </c>
      <c r="I58" s="572">
        <v>0</v>
      </c>
      <c r="J58" s="572">
        <v>0</v>
      </c>
      <c r="K58" s="572">
        <v>0</v>
      </c>
      <c r="L58" s="572">
        <v>0</v>
      </c>
      <c r="M58" s="572">
        <v>0</v>
      </c>
      <c r="N58" s="572">
        <v>0</v>
      </c>
      <c r="O58" s="572">
        <v>112500</v>
      </c>
      <c r="P58" s="572">
        <v>0</v>
      </c>
      <c r="Q58" s="572">
        <v>0</v>
      </c>
      <c r="R58" s="572">
        <v>0</v>
      </c>
      <c r="S58" s="572">
        <v>0</v>
      </c>
      <c r="T58" s="572">
        <v>0</v>
      </c>
      <c r="U58" s="572">
        <v>0</v>
      </c>
      <c r="V58" s="572">
        <v>0</v>
      </c>
      <c r="W58" s="572">
        <v>0</v>
      </c>
      <c r="X58" s="572">
        <v>0</v>
      </c>
      <c r="Y58" s="572">
        <v>0</v>
      </c>
      <c r="Z58" s="572">
        <v>0</v>
      </c>
      <c r="AA58" s="572">
        <v>0</v>
      </c>
      <c r="AB58" s="572">
        <v>0</v>
      </c>
      <c r="AC58" s="572">
        <v>0</v>
      </c>
      <c r="AD58" s="572">
        <v>0</v>
      </c>
      <c r="AE58" s="572">
        <v>0</v>
      </c>
      <c r="AF58" s="572">
        <v>0</v>
      </c>
      <c r="AG58" s="572">
        <v>0</v>
      </c>
    </row>
    <row r="59" spans="1:33" s="570" customFormat="1" x14ac:dyDescent="0.2">
      <c r="A59" s="551" t="s">
        <v>1239</v>
      </c>
      <c r="B59" s="571" t="s">
        <v>1240</v>
      </c>
      <c r="C59" s="572">
        <v>112500</v>
      </c>
      <c r="D59" s="572">
        <v>0</v>
      </c>
      <c r="E59" s="572">
        <v>0</v>
      </c>
      <c r="F59" s="572">
        <v>0</v>
      </c>
      <c r="G59" s="572">
        <v>0</v>
      </c>
      <c r="H59" s="572">
        <v>0</v>
      </c>
      <c r="I59" s="572">
        <v>0</v>
      </c>
      <c r="J59" s="572">
        <v>0</v>
      </c>
      <c r="K59" s="572">
        <v>0</v>
      </c>
      <c r="L59" s="572">
        <v>0</v>
      </c>
      <c r="M59" s="572">
        <v>0</v>
      </c>
      <c r="N59" s="572">
        <v>0</v>
      </c>
      <c r="O59" s="572">
        <v>112500</v>
      </c>
      <c r="P59" s="572">
        <v>0</v>
      </c>
      <c r="Q59" s="572">
        <v>0</v>
      </c>
      <c r="R59" s="572">
        <v>0</v>
      </c>
      <c r="S59" s="572">
        <v>0</v>
      </c>
      <c r="T59" s="572">
        <v>0</v>
      </c>
      <c r="U59" s="572">
        <v>0</v>
      </c>
      <c r="V59" s="572">
        <v>0</v>
      </c>
      <c r="W59" s="572">
        <v>0</v>
      </c>
      <c r="X59" s="572">
        <v>0</v>
      </c>
      <c r="Y59" s="572">
        <v>0</v>
      </c>
      <c r="Z59" s="572">
        <v>0</v>
      </c>
      <c r="AA59" s="572">
        <v>0</v>
      </c>
      <c r="AB59" s="572">
        <v>0</v>
      </c>
      <c r="AC59" s="572">
        <v>0</v>
      </c>
      <c r="AD59" s="572">
        <v>0</v>
      </c>
      <c r="AE59" s="572">
        <v>0</v>
      </c>
      <c r="AF59" s="572">
        <v>0</v>
      </c>
      <c r="AG59" s="572">
        <v>0</v>
      </c>
    </row>
    <row r="60" spans="1:33" s="570" customFormat="1" ht="25.5" x14ac:dyDescent="0.2">
      <c r="A60" s="551" t="s">
        <v>1241</v>
      </c>
      <c r="B60" s="571" t="s">
        <v>1242</v>
      </c>
      <c r="C60" s="572">
        <v>5078577</v>
      </c>
      <c r="D60" s="572">
        <v>0</v>
      </c>
      <c r="E60" s="572">
        <v>0</v>
      </c>
      <c r="F60" s="572">
        <v>0</v>
      </c>
      <c r="G60" s="572">
        <v>0</v>
      </c>
      <c r="H60" s="572">
        <v>760000</v>
      </c>
      <c r="I60" s="572">
        <v>0</v>
      </c>
      <c r="J60" s="572">
        <v>0</v>
      </c>
      <c r="K60" s="572">
        <v>0</v>
      </c>
      <c r="L60" s="572">
        <v>0</v>
      </c>
      <c r="M60" s="572">
        <v>0</v>
      </c>
      <c r="N60" s="572">
        <v>0</v>
      </c>
      <c r="O60" s="572">
        <v>0</v>
      </c>
      <c r="P60" s="572">
        <v>0</v>
      </c>
      <c r="Q60" s="572">
        <v>0</v>
      </c>
      <c r="R60" s="572">
        <v>0</v>
      </c>
      <c r="S60" s="572">
        <v>0</v>
      </c>
      <c r="T60" s="572">
        <v>0</v>
      </c>
      <c r="U60" s="572">
        <v>0</v>
      </c>
      <c r="V60" s="572">
        <v>0</v>
      </c>
      <c r="W60" s="572">
        <v>0</v>
      </c>
      <c r="X60" s="572">
        <v>0</v>
      </c>
      <c r="Y60" s="572">
        <v>0</v>
      </c>
      <c r="Z60" s="572">
        <v>0</v>
      </c>
      <c r="AA60" s="572">
        <v>4318577</v>
      </c>
      <c r="AB60" s="572">
        <v>0</v>
      </c>
      <c r="AC60" s="572">
        <v>0</v>
      </c>
      <c r="AD60" s="572">
        <v>0</v>
      </c>
      <c r="AE60" s="572">
        <v>0</v>
      </c>
      <c r="AF60" s="572">
        <v>0</v>
      </c>
      <c r="AG60" s="572">
        <v>0</v>
      </c>
    </row>
    <row r="61" spans="1:33" s="570" customFormat="1" x14ac:dyDescent="0.2">
      <c r="A61" s="551" t="s">
        <v>1243</v>
      </c>
      <c r="B61" s="571" t="s">
        <v>1244</v>
      </c>
      <c r="C61" s="572">
        <v>5078577</v>
      </c>
      <c r="D61" s="572">
        <v>0</v>
      </c>
      <c r="E61" s="572">
        <v>0</v>
      </c>
      <c r="F61" s="572">
        <v>0</v>
      </c>
      <c r="G61" s="572">
        <v>0</v>
      </c>
      <c r="H61" s="572">
        <v>760000</v>
      </c>
      <c r="I61" s="572">
        <v>0</v>
      </c>
      <c r="J61" s="572">
        <v>0</v>
      </c>
      <c r="K61" s="572">
        <v>0</v>
      </c>
      <c r="L61" s="572">
        <v>0</v>
      </c>
      <c r="M61" s="572">
        <v>0</v>
      </c>
      <c r="N61" s="572">
        <v>0</v>
      </c>
      <c r="O61" s="572">
        <v>0</v>
      </c>
      <c r="P61" s="572">
        <v>0</v>
      </c>
      <c r="Q61" s="572">
        <v>0</v>
      </c>
      <c r="R61" s="572">
        <v>0</v>
      </c>
      <c r="S61" s="572">
        <v>0</v>
      </c>
      <c r="T61" s="572">
        <v>0</v>
      </c>
      <c r="U61" s="572">
        <v>0</v>
      </c>
      <c r="V61" s="572">
        <v>0</v>
      </c>
      <c r="W61" s="572">
        <v>0</v>
      </c>
      <c r="X61" s="572">
        <v>0</v>
      </c>
      <c r="Y61" s="572">
        <v>0</v>
      </c>
      <c r="Z61" s="572">
        <v>0</v>
      </c>
      <c r="AA61" s="572">
        <v>4318577</v>
      </c>
      <c r="AB61" s="572">
        <v>0</v>
      </c>
      <c r="AC61" s="572">
        <v>0</v>
      </c>
      <c r="AD61" s="572">
        <v>0</v>
      </c>
      <c r="AE61" s="572">
        <v>0</v>
      </c>
      <c r="AF61" s="572">
        <v>0</v>
      </c>
      <c r="AG61" s="572">
        <v>0</v>
      </c>
    </row>
    <row r="62" spans="1:33" s="570" customFormat="1" ht="38.25" x14ac:dyDescent="0.2">
      <c r="A62" s="569" t="s">
        <v>1245</v>
      </c>
      <c r="B62" s="573" t="s">
        <v>1246</v>
      </c>
      <c r="C62" s="574">
        <v>5191077</v>
      </c>
      <c r="D62" s="574">
        <v>0</v>
      </c>
      <c r="E62" s="574">
        <v>0</v>
      </c>
      <c r="F62" s="574">
        <v>0</v>
      </c>
      <c r="G62" s="574">
        <v>0</v>
      </c>
      <c r="H62" s="574">
        <v>760000</v>
      </c>
      <c r="I62" s="574">
        <v>0</v>
      </c>
      <c r="J62" s="574">
        <v>0</v>
      </c>
      <c r="K62" s="574">
        <v>0</v>
      </c>
      <c r="L62" s="574">
        <v>0</v>
      </c>
      <c r="M62" s="574">
        <v>0</v>
      </c>
      <c r="N62" s="574">
        <v>0</v>
      </c>
      <c r="O62" s="574">
        <v>112500</v>
      </c>
      <c r="P62" s="574">
        <v>0</v>
      </c>
      <c r="Q62" s="574">
        <v>0</v>
      </c>
      <c r="R62" s="574">
        <v>0</v>
      </c>
      <c r="S62" s="574">
        <v>0</v>
      </c>
      <c r="T62" s="574">
        <v>0</v>
      </c>
      <c r="U62" s="574">
        <v>0</v>
      </c>
      <c r="V62" s="574">
        <v>0</v>
      </c>
      <c r="W62" s="574">
        <v>0</v>
      </c>
      <c r="X62" s="574">
        <v>0</v>
      </c>
      <c r="Y62" s="574">
        <v>0</v>
      </c>
      <c r="Z62" s="574">
        <v>0</v>
      </c>
      <c r="AA62" s="574">
        <v>4318577</v>
      </c>
      <c r="AB62" s="574">
        <v>0</v>
      </c>
      <c r="AC62" s="574">
        <v>0</v>
      </c>
      <c r="AD62" s="574">
        <v>0</v>
      </c>
      <c r="AE62" s="574">
        <v>0</v>
      </c>
      <c r="AF62" s="574">
        <v>0</v>
      </c>
      <c r="AG62" s="574">
        <v>0</v>
      </c>
    </row>
    <row r="63" spans="1:33" s="570" customFormat="1" ht="25.5" x14ac:dyDescent="0.2">
      <c r="A63" s="569" t="s">
        <v>1123</v>
      </c>
      <c r="B63" s="573" t="s">
        <v>1124</v>
      </c>
      <c r="C63" s="574">
        <v>266997625</v>
      </c>
      <c r="D63" s="574">
        <v>19793445</v>
      </c>
      <c r="E63" s="574">
        <v>1894494</v>
      </c>
      <c r="F63" s="574">
        <v>43064651</v>
      </c>
      <c r="G63" s="574">
        <v>0</v>
      </c>
      <c r="H63" s="574">
        <v>7346001</v>
      </c>
      <c r="I63" s="574">
        <v>6253871</v>
      </c>
      <c r="J63" s="574">
        <v>2284863</v>
      </c>
      <c r="K63" s="574">
        <v>37268413</v>
      </c>
      <c r="L63" s="574">
        <v>27619</v>
      </c>
      <c r="M63" s="574">
        <v>1080000</v>
      </c>
      <c r="N63" s="574">
        <v>1293347</v>
      </c>
      <c r="O63" s="574">
        <v>4112500</v>
      </c>
      <c r="P63" s="574">
        <v>44539</v>
      </c>
      <c r="Q63" s="574">
        <v>9618567</v>
      </c>
      <c r="R63" s="574">
        <v>562295</v>
      </c>
      <c r="S63" s="574">
        <v>42144364</v>
      </c>
      <c r="T63" s="574">
        <v>39318029</v>
      </c>
      <c r="U63" s="574">
        <v>36177</v>
      </c>
      <c r="V63" s="574">
        <v>227627</v>
      </c>
      <c r="W63" s="574">
        <v>6904155</v>
      </c>
      <c r="X63" s="574">
        <v>984660</v>
      </c>
      <c r="Y63" s="574">
        <v>5199100</v>
      </c>
      <c r="Z63" s="574">
        <v>887892</v>
      </c>
      <c r="AA63" s="574">
        <v>11643592</v>
      </c>
      <c r="AB63" s="574">
        <v>9190042</v>
      </c>
      <c r="AC63" s="574">
        <v>0</v>
      </c>
      <c r="AD63" s="574">
        <v>829724</v>
      </c>
      <c r="AE63" s="574">
        <v>1987658</v>
      </c>
      <c r="AF63" s="574">
        <v>13000000</v>
      </c>
      <c r="AG63" s="574">
        <v>0</v>
      </c>
    </row>
    <row r="64" spans="1:33" s="570" customFormat="1" ht="25.5" x14ac:dyDescent="0.2">
      <c r="A64" s="551" t="s">
        <v>1247</v>
      </c>
      <c r="B64" s="571" t="s">
        <v>1248</v>
      </c>
      <c r="C64" s="572">
        <v>178856261</v>
      </c>
      <c r="D64" s="572">
        <v>0</v>
      </c>
      <c r="E64" s="572">
        <v>0</v>
      </c>
      <c r="F64" s="572">
        <v>0</v>
      </c>
      <c r="G64" s="572">
        <v>540000</v>
      </c>
      <c r="H64" s="572">
        <v>0</v>
      </c>
      <c r="I64" s="572">
        <v>0</v>
      </c>
      <c r="J64" s="572">
        <v>0</v>
      </c>
      <c r="K64" s="572">
        <v>0</v>
      </c>
      <c r="L64" s="572">
        <v>0</v>
      </c>
      <c r="M64" s="572">
        <v>0</v>
      </c>
      <c r="N64" s="572">
        <v>0</v>
      </c>
      <c r="O64" s="572">
        <v>0</v>
      </c>
      <c r="P64" s="572">
        <v>0</v>
      </c>
      <c r="Q64" s="572">
        <v>0</v>
      </c>
      <c r="R64" s="572">
        <v>0</v>
      </c>
      <c r="S64" s="572">
        <v>0</v>
      </c>
      <c r="T64" s="572">
        <v>0</v>
      </c>
      <c r="U64" s="572">
        <v>0</v>
      </c>
      <c r="V64" s="572">
        <v>0</v>
      </c>
      <c r="W64" s="572">
        <v>0</v>
      </c>
      <c r="X64" s="572">
        <v>0</v>
      </c>
      <c r="Y64" s="572">
        <v>0</v>
      </c>
      <c r="Z64" s="572">
        <v>0</v>
      </c>
      <c r="AA64" s="572">
        <v>0</v>
      </c>
      <c r="AB64" s="572">
        <v>0</v>
      </c>
      <c r="AC64" s="572">
        <v>0</v>
      </c>
      <c r="AD64" s="572">
        <v>0</v>
      </c>
      <c r="AE64" s="572">
        <v>0</v>
      </c>
      <c r="AF64" s="572">
        <v>0</v>
      </c>
      <c r="AG64" s="572">
        <v>178316261</v>
      </c>
    </row>
    <row r="65" spans="1:33" s="570" customFormat="1" ht="25.5" x14ac:dyDescent="0.2">
      <c r="A65" s="551" t="s">
        <v>1249</v>
      </c>
      <c r="B65" s="571" t="s">
        <v>1250</v>
      </c>
      <c r="C65" s="572">
        <v>178856261</v>
      </c>
      <c r="D65" s="572">
        <v>0</v>
      </c>
      <c r="E65" s="572">
        <v>0</v>
      </c>
      <c r="F65" s="572">
        <v>0</v>
      </c>
      <c r="G65" s="572">
        <v>540000</v>
      </c>
      <c r="H65" s="572">
        <v>0</v>
      </c>
      <c r="I65" s="572">
        <v>0</v>
      </c>
      <c r="J65" s="572">
        <v>0</v>
      </c>
      <c r="K65" s="572">
        <v>0</v>
      </c>
      <c r="L65" s="572">
        <v>0</v>
      </c>
      <c r="M65" s="572">
        <v>0</v>
      </c>
      <c r="N65" s="572">
        <v>0</v>
      </c>
      <c r="O65" s="572">
        <v>0</v>
      </c>
      <c r="P65" s="572">
        <v>0</v>
      </c>
      <c r="Q65" s="572">
        <v>0</v>
      </c>
      <c r="R65" s="572">
        <v>0</v>
      </c>
      <c r="S65" s="572">
        <v>0</v>
      </c>
      <c r="T65" s="572">
        <v>0</v>
      </c>
      <c r="U65" s="572">
        <v>0</v>
      </c>
      <c r="V65" s="572">
        <v>0</v>
      </c>
      <c r="W65" s="572">
        <v>0</v>
      </c>
      <c r="X65" s="572">
        <v>0</v>
      </c>
      <c r="Y65" s="572">
        <v>0</v>
      </c>
      <c r="Z65" s="572">
        <v>0</v>
      </c>
      <c r="AA65" s="572">
        <v>0</v>
      </c>
      <c r="AB65" s="572">
        <v>0</v>
      </c>
      <c r="AC65" s="572">
        <v>0</v>
      </c>
      <c r="AD65" s="572">
        <v>0</v>
      </c>
      <c r="AE65" s="572">
        <v>0</v>
      </c>
      <c r="AF65" s="572">
        <v>0</v>
      </c>
      <c r="AG65" s="572">
        <v>178316261</v>
      </c>
    </row>
    <row r="66" spans="1:33" s="570" customFormat="1" ht="25.5" x14ac:dyDescent="0.2">
      <c r="A66" s="551" t="s">
        <v>1251</v>
      </c>
      <c r="B66" s="571" t="s">
        <v>1252</v>
      </c>
      <c r="C66" s="572">
        <v>12644490</v>
      </c>
      <c r="D66" s="572">
        <v>0</v>
      </c>
      <c r="E66" s="572">
        <v>0</v>
      </c>
      <c r="F66" s="572">
        <v>0</v>
      </c>
      <c r="G66" s="572">
        <v>0</v>
      </c>
      <c r="H66" s="572">
        <v>12644490</v>
      </c>
      <c r="I66" s="572">
        <v>0</v>
      </c>
      <c r="J66" s="572">
        <v>0</v>
      </c>
      <c r="K66" s="572">
        <v>0</v>
      </c>
      <c r="L66" s="572">
        <v>0</v>
      </c>
      <c r="M66" s="572">
        <v>0</v>
      </c>
      <c r="N66" s="572">
        <v>0</v>
      </c>
      <c r="O66" s="572">
        <v>0</v>
      </c>
      <c r="P66" s="572">
        <v>0</v>
      </c>
      <c r="Q66" s="572">
        <v>0</v>
      </c>
      <c r="R66" s="572">
        <v>0</v>
      </c>
      <c r="S66" s="572">
        <v>0</v>
      </c>
      <c r="T66" s="572">
        <v>0</v>
      </c>
      <c r="U66" s="572">
        <v>0</v>
      </c>
      <c r="V66" s="572">
        <v>0</v>
      </c>
      <c r="W66" s="572">
        <v>0</v>
      </c>
      <c r="X66" s="572">
        <v>0</v>
      </c>
      <c r="Y66" s="572">
        <v>0</v>
      </c>
      <c r="Z66" s="572">
        <v>0</v>
      </c>
      <c r="AA66" s="572">
        <v>0</v>
      </c>
      <c r="AB66" s="572">
        <v>0</v>
      </c>
      <c r="AC66" s="572">
        <v>0</v>
      </c>
      <c r="AD66" s="572">
        <v>0</v>
      </c>
      <c r="AE66" s="572">
        <v>0</v>
      </c>
      <c r="AF66" s="572">
        <v>0</v>
      </c>
      <c r="AG66" s="572">
        <v>0</v>
      </c>
    </row>
    <row r="67" spans="1:33" s="570" customFormat="1" ht="25.5" x14ac:dyDescent="0.2">
      <c r="A67" s="551" t="s">
        <v>1253</v>
      </c>
      <c r="B67" s="571" t="s">
        <v>1254</v>
      </c>
      <c r="C67" s="572">
        <v>278375273</v>
      </c>
      <c r="D67" s="572">
        <v>0</v>
      </c>
      <c r="E67" s="572">
        <v>0</v>
      </c>
      <c r="F67" s="572">
        <v>0</v>
      </c>
      <c r="G67" s="572">
        <v>0</v>
      </c>
      <c r="H67" s="572">
        <v>0</v>
      </c>
      <c r="I67" s="572">
        <v>278375273</v>
      </c>
      <c r="J67" s="572">
        <v>0</v>
      </c>
      <c r="K67" s="572">
        <v>0</v>
      </c>
      <c r="L67" s="572">
        <v>0</v>
      </c>
      <c r="M67" s="572">
        <v>0</v>
      </c>
      <c r="N67" s="572">
        <v>0</v>
      </c>
      <c r="O67" s="572">
        <v>0</v>
      </c>
      <c r="P67" s="572">
        <v>0</v>
      </c>
      <c r="Q67" s="572">
        <v>0</v>
      </c>
      <c r="R67" s="572">
        <v>0</v>
      </c>
      <c r="S67" s="572">
        <v>0</v>
      </c>
      <c r="T67" s="572">
        <v>0</v>
      </c>
      <c r="U67" s="572">
        <v>0</v>
      </c>
      <c r="V67" s="572">
        <v>0</v>
      </c>
      <c r="W67" s="572">
        <v>0</v>
      </c>
      <c r="X67" s="572">
        <v>0</v>
      </c>
      <c r="Y67" s="572">
        <v>0</v>
      </c>
      <c r="Z67" s="572">
        <v>0</v>
      </c>
      <c r="AA67" s="572">
        <v>0</v>
      </c>
      <c r="AB67" s="572">
        <v>0</v>
      </c>
      <c r="AC67" s="572">
        <v>0</v>
      </c>
      <c r="AD67" s="572">
        <v>0</v>
      </c>
      <c r="AE67" s="572">
        <v>0</v>
      </c>
      <c r="AF67" s="572">
        <v>0</v>
      </c>
      <c r="AG67" s="572">
        <v>0</v>
      </c>
    </row>
    <row r="68" spans="1:33" s="570" customFormat="1" ht="25.5" x14ac:dyDescent="0.2">
      <c r="A68" s="551" t="s">
        <v>1145</v>
      </c>
      <c r="B68" s="571" t="s">
        <v>1255</v>
      </c>
      <c r="C68" s="572">
        <v>469876024</v>
      </c>
      <c r="D68" s="572">
        <v>0</v>
      </c>
      <c r="E68" s="572">
        <v>0</v>
      </c>
      <c r="F68" s="572">
        <v>0</v>
      </c>
      <c r="G68" s="572">
        <v>540000</v>
      </c>
      <c r="H68" s="572">
        <v>12644490</v>
      </c>
      <c r="I68" s="572">
        <v>278375273</v>
      </c>
      <c r="J68" s="572">
        <v>0</v>
      </c>
      <c r="K68" s="572">
        <v>0</v>
      </c>
      <c r="L68" s="572">
        <v>0</v>
      </c>
      <c r="M68" s="572">
        <v>0</v>
      </c>
      <c r="N68" s="572">
        <v>0</v>
      </c>
      <c r="O68" s="572">
        <v>0</v>
      </c>
      <c r="P68" s="572">
        <v>0</v>
      </c>
      <c r="Q68" s="572">
        <v>0</v>
      </c>
      <c r="R68" s="572">
        <v>0</v>
      </c>
      <c r="S68" s="572">
        <v>0</v>
      </c>
      <c r="T68" s="572">
        <v>0</v>
      </c>
      <c r="U68" s="572">
        <v>0</v>
      </c>
      <c r="V68" s="572">
        <v>0</v>
      </c>
      <c r="W68" s="572">
        <v>0</v>
      </c>
      <c r="X68" s="572">
        <v>0</v>
      </c>
      <c r="Y68" s="572">
        <v>0</v>
      </c>
      <c r="Z68" s="572">
        <v>0</v>
      </c>
      <c r="AA68" s="572">
        <v>0</v>
      </c>
      <c r="AB68" s="572">
        <v>0</v>
      </c>
      <c r="AC68" s="572">
        <v>0</v>
      </c>
      <c r="AD68" s="572">
        <v>0</v>
      </c>
      <c r="AE68" s="572">
        <v>0</v>
      </c>
      <c r="AF68" s="572">
        <v>0</v>
      </c>
      <c r="AG68" s="572">
        <v>178316261</v>
      </c>
    </row>
    <row r="69" spans="1:33" s="570" customFormat="1" ht="25.5" x14ac:dyDescent="0.2">
      <c r="A69" s="569" t="s">
        <v>1256</v>
      </c>
      <c r="B69" s="573" t="s">
        <v>1257</v>
      </c>
      <c r="C69" s="574">
        <v>469876024</v>
      </c>
      <c r="D69" s="574">
        <v>0</v>
      </c>
      <c r="E69" s="574">
        <v>0</v>
      </c>
      <c r="F69" s="574">
        <v>0</v>
      </c>
      <c r="G69" s="574">
        <v>540000</v>
      </c>
      <c r="H69" s="574">
        <v>12644490</v>
      </c>
      <c r="I69" s="574">
        <v>278375273</v>
      </c>
      <c r="J69" s="574">
        <v>0</v>
      </c>
      <c r="K69" s="574">
        <v>0</v>
      </c>
      <c r="L69" s="574">
        <v>0</v>
      </c>
      <c r="M69" s="574">
        <v>0</v>
      </c>
      <c r="N69" s="574">
        <v>0</v>
      </c>
      <c r="O69" s="574">
        <v>0</v>
      </c>
      <c r="P69" s="574">
        <v>0</v>
      </c>
      <c r="Q69" s="574">
        <v>0</v>
      </c>
      <c r="R69" s="574">
        <v>0</v>
      </c>
      <c r="S69" s="574">
        <v>0</v>
      </c>
      <c r="T69" s="574">
        <v>0</v>
      </c>
      <c r="U69" s="574">
        <v>0</v>
      </c>
      <c r="V69" s="574">
        <v>0</v>
      </c>
      <c r="W69" s="574">
        <v>0</v>
      </c>
      <c r="X69" s="574">
        <v>0</v>
      </c>
      <c r="Y69" s="574">
        <v>0</v>
      </c>
      <c r="Z69" s="574">
        <v>0</v>
      </c>
      <c r="AA69" s="574">
        <v>0</v>
      </c>
      <c r="AB69" s="574">
        <v>0</v>
      </c>
      <c r="AC69" s="574">
        <v>0</v>
      </c>
      <c r="AD69" s="574">
        <v>0</v>
      </c>
      <c r="AE69" s="574">
        <v>0</v>
      </c>
      <c r="AF69" s="574">
        <v>0</v>
      </c>
      <c r="AG69" s="574">
        <v>178316261</v>
      </c>
    </row>
    <row r="70" spans="1:33" s="570" customFormat="1" x14ac:dyDescent="0.2">
      <c r="A70" s="569" t="s">
        <v>1125</v>
      </c>
      <c r="B70" s="573" t="s">
        <v>1126</v>
      </c>
      <c r="C70" s="574">
        <v>736873649</v>
      </c>
      <c r="D70" s="574">
        <v>19793445</v>
      </c>
      <c r="E70" s="574">
        <v>1894494</v>
      </c>
      <c r="F70" s="574">
        <v>43064651</v>
      </c>
      <c r="G70" s="574">
        <v>540000</v>
      </c>
      <c r="H70" s="574">
        <v>19990491</v>
      </c>
      <c r="I70" s="574">
        <v>284629144</v>
      </c>
      <c r="J70" s="574">
        <v>2284863</v>
      </c>
      <c r="K70" s="574">
        <v>37268413</v>
      </c>
      <c r="L70" s="574">
        <v>27619</v>
      </c>
      <c r="M70" s="574">
        <v>1080000</v>
      </c>
      <c r="N70" s="574">
        <v>1293347</v>
      </c>
      <c r="O70" s="574">
        <v>4112500</v>
      </c>
      <c r="P70" s="574">
        <v>44539</v>
      </c>
      <c r="Q70" s="574">
        <v>9618567</v>
      </c>
      <c r="R70" s="574">
        <v>562295</v>
      </c>
      <c r="S70" s="574">
        <v>42144364</v>
      </c>
      <c r="T70" s="574">
        <v>39318029</v>
      </c>
      <c r="U70" s="574">
        <v>36177</v>
      </c>
      <c r="V70" s="574">
        <v>227627</v>
      </c>
      <c r="W70" s="574">
        <v>6904155</v>
      </c>
      <c r="X70" s="574">
        <v>984660</v>
      </c>
      <c r="Y70" s="574">
        <v>5199100</v>
      </c>
      <c r="Z70" s="574">
        <v>887892</v>
      </c>
      <c r="AA70" s="574">
        <v>11643592</v>
      </c>
      <c r="AB70" s="574">
        <v>9190042</v>
      </c>
      <c r="AC70" s="574">
        <v>0</v>
      </c>
      <c r="AD70" s="574">
        <v>829724</v>
      </c>
      <c r="AE70" s="574">
        <v>1987658</v>
      </c>
      <c r="AF70" s="574">
        <v>13000000</v>
      </c>
      <c r="AG70" s="574">
        <v>178316261</v>
      </c>
    </row>
    <row r="71" spans="1:33" s="570" customFormat="1" x14ac:dyDescent="0.2">
      <c r="A71" s="551" t="s">
        <v>1127</v>
      </c>
      <c r="B71" s="571" t="s">
        <v>1128</v>
      </c>
      <c r="C71" s="575">
        <v>44</v>
      </c>
      <c r="D71" s="575">
        <v>2</v>
      </c>
      <c r="E71" s="575">
        <v>0</v>
      </c>
      <c r="F71" s="575">
        <v>0</v>
      </c>
      <c r="G71" s="575">
        <v>0</v>
      </c>
      <c r="H71" s="575">
        <v>0</v>
      </c>
      <c r="I71" s="575">
        <v>0</v>
      </c>
      <c r="J71" s="575">
        <v>0</v>
      </c>
      <c r="K71" s="575">
        <v>25</v>
      </c>
      <c r="L71" s="575">
        <v>0</v>
      </c>
      <c r="M71" s="575">
        <v>0</v>
      </c>
      <c r="N71" s="575">
        <v>0</v>
      </c>
      <c r="O71" s="575">
        <v>0</v>
      </c>
      <c r="P71" s="575">
        <v>0</v>
      </c>
      <c r="Q71" s="575">
        <v>0</v>
      </c>
      <c r="R71" s="575">
        <v>0</v>
      </c>
      <c r="S71" s="575">
        <v>13</v>
      </c>
      <c r="T71" s="575">
        <v>2</v>
      </c>
      <c r="U71" s="575">
        <v>0</v>
      </c>
      <c r="V71" s="575">
        <v>0</v>
      </c>
      <c r="W71" s="575">
        <v>1</v>
      </c>
      <c r="X71" s="575">
        <v>0</v>
      </c>
      <c r="Y71" s="575">
        <v>0</v>
      </c>
      <c r="Z71" s="575">
        <v>0</v>
      </c>
      <c r="AA71" s="575">
        <v>0</v>
      </c>
      <c r="AB71" s="575">
        <v>0</v>
      </c>
      <c r="AC71" s="575">
        <v>0</v>
      </c>
      <c r="AD71" s="575">
        <v>1</v>
      </c>
      <c r="AE71" s="575">
        <v>0</v>
      </c>
      <c r="AF71" s="575">
        <v>0</v>
      </c>
      <c r="AG71" s="575">
        <v>0</v>
      </c>
    </row>
    <row r="72" spans="1:33" s="567" customFormat="1" x14ac:dyDescent="0.2"/>
  </sheetData>
  <mergeCells count="1">
    <mergeCell ref="A1:XFD1"/>
  </mergeCells>
  <pageMargins left="0.7" right="0.7" top="0.75" bottom="0.75" header="0.3" footer="0.3"/>
  <pageSetup paperSize="8" scale="4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sqref="A1:G1"/>
    </sheetView>
  </sheetViews>
  <sheetFormatPr defaultRowHeight="15" x14ac:dyDescent="0.25"/>
  <cols>
    <col min="1" max="1" width="4" bestFit="1" customWidth="1"/>
    <col min="2" max="2" width="41" customWidth="1"/>
    <col min="3" max="3" width="10.140625" customWidth="1"/>
    <col min="4" max="4" width="11.85546875" customWidth="1"/>
    <col min="5" max="5" width="11.42578125" customWidth="1"/>
    <col min="6" max="6" width="10.140625" customWidth="1"/>
    <col min="7" max="7" width="10.28515625" customWidth="1"/>
    <col min="257" max="257" width="8.140625" customWidth="1"/>
    <col min="258" max="258" width="41" customWidth="1"/>
    <col min="259" max="263" width="32.85546875" customWidth="1"/>
    <col min="513" max="513" width="8.140625" customWidth="1"/>
    <col min="514" max="514" width="41" customWidth="1"/>
    <col min="515" max="519" width="32.85546875" customWidth="1"/>
    <col min="769" max="769" width="8.140625" customWidth="1"/>
    <col min="770" max="770" width="41" customWidth="1"/>
    <col min="771" max="775" width="32.85546875" customWidth="1"/>
    <col min="1025" max="1025" width="8.140625" customWidth="1"/>
    <col min="1026" max="1026" width="41" customWidth="1"/>
    <col min="1027" max="1031" width="32.85546875" customWidth="1"/>
    <col min="1281" max="1281" width="8.140625" customWidth="1"/>
    <col min="1282" max="1282" width="41" customWidth="1"/>
    <col min="1283" max="1287" width="32.85546875" customWidth="1"/>
    <col min="1537" max="1537" width="8.140625" customWidth="1"/>
    <col min="1538" max="1538" width="41" customWidth="1"/>
    <col min="1539" max="1543" width="32.85546875" customWidth="1"/>
    <col min="1793" max="1793" width="8.140625" customWidth="1"/>
    <col min="1794" max="1794" width="41" customWidth="1"/>
    <col min="1795" max="1799" width="32.85546875" customWidth="1"/>
    <col min="2049" max="2049" width="8.140625" customWidth="1"/>
    <col min="2050" max="2050" width="41" customWidth="1"/>
    <col min="2051" max="2055" width="32.85546875" customWidth="1"/>
    <col min="2305" max="2305" width="8.140625" customWidth="1"/>
    <col min="2306" max="2306" width="41" customWidth="1"/>
    <col min="2307" max="2311" width="32.85546875" customWidth="1"/>
    <col min="2561" max="2561" width="8.140625" customWidth="1"/>
    <col min="2562" max="2562" width="41" customWidth="1"/>
    <col min="2563" max="2567" width="32.85546875" customWidth="1"/>
    <col min="2817" max="2817" width="8.140625" customWidth="1"/>
    <col min="2818" max="2818" width="41" customWidth="1"/>
    <col min="2819" max="2823" width="32.85546875" customWidth="1"/>
    <col min="3073" max="3073" width="8.140625" customWidth="1"/>
    <col min="3074" max="3074" width="41" customWidth="1"/>
    <col min="3075" max="3079" width="32.85546875" customWidth="1"/>
    <col min="3329" max="3329" width="8.140625" customWidth="1"/>
    <col min="3330" max="3330" width="41" customWidth="1"/>
    <col min="3331" max="3335" width="32.85546875" customWidth="1"/>
    <col min="3585" max="3585" width="8.140625" customWidth="1"/>
    <col min="3586" max="3586" width="41" customWidth="1"/>
    <col min="3587" max="3591" width="32.85546875" customWidth="1"/>
    <col min="3841" max="3841" width="8.140625" customWidth="1"/>
    <col min="3842" max="3842" width="41" customWidth="1"/>
    <col min="3843" max="3847" width="32.85546875" customWidth="1"/>
    <col min="4097" max="4097" width="8.140625" customWidth="1"/>
    <col min="4098" max="4098" width="41" customWidth="1"/>
    <col min="4099" max="4103" width="32.85546875" customWidth="1"/>
    <col min="4353" max="4353" width="8.140625" customWidth="1"/>
    <col min="4354" max="4354" width="41" customWidth="1"/>
    <col min="4355" max="4359" width="32.85546875" customWidth="1"/>
    <col min="4609" max="4609" width="8.140625" customWidth="1"/>
    <col min="4610" max="4610" width="41" customWidth="1"/>
    <col min="4611" max="4615" width="32.85546875" customWidth="1"/>
    <col min="4865" max="4865" width="8.140625" customWidth="1"/>
    <col min="4866" max="4866" width="41" customWidth="1"/>
    <col min="4867" max="4871" width="32.85546875" customWidth="1"/>
    <col min="5121" max="5121" width="8.140625" customWidth="1"/>
    <col min="5122" max="5122" width="41" customWidth="1"/>
    <col min="5123" max="5127" width="32.85546875" customWidth="1"/>
    <col min="5377" max="5377" width="8.140625" customWidth="1"/>
    <col min="5378" max="5378" width="41" customWidth="1"/>
    <col min="5379" max="5383" width="32.85546875" customWidth="1"/>
    <col min="5633" max="5633" width="8.140625" customWidth="1"/>
    <col min="5634" max="5634" width="41" customWidth="1"/>
    <col min="5635" max="5639" width="32.85546875" customWidth="1"/>
    <col min="5889" max="5889" width="8.140625" customWidth="1"/>
    <col min="5890" max="5890" width="41" customWidth="1"/>
    <col min="5891" max="5895" width="32.85546875" customWidth="1"/>
    <col min="6145" max="6145" width="8.140625" customWidth="1"/>
    <col min="6146" max="6146" width="41" customWidth="1"/>
    <col min="6147" max="6151" width="32.85546875" customWidth="1"/>
    <col min="6401" max="6401" width="8.140625" customWidth="1"/>
    <col min="6402" max="6402" width="41" customWidth="1"/>
    <col min="6403" max="6407" width="32.85546875" customWidth="1"/>
    <col min="6657" max="6657" width="8.140625" customWidth="1"/>
    <col min="6658" max="6658" width="41" customWidth="1"/>
    <col min="6659" max="6663" width="32.85546875" customWidth="1"/>
    <col min="6913" max="6913" width="8.140625" customWidth="1"/>
    <col min="6914" max="6914" width="41" customWidth="1"/>
    <col min="6915" max="6919" width="32.85546875" customWidth="1"/>
    <col min="7169" max="7169" width="8.140625" customWidth="1"/>
    <col min="7170" max="7170" width="41" customWidth="1"/>
    <col min="7171" max="7175" width="32.85546875" customWidth="1"/>
    <col min="7425" max="7425" width="8.140625" customWidth="1"/>
    <col min="7426" max="7426" width="41" customWidth="1"/>
    <col min="7427" max="7431" width="32.85546875" customWidth="1"/>
    <col min="7681" max="7681" width="8.140625" customWidth="1"/>
    <col min="7682" max="7682" width="41" customWidth="1"/>
    <col min="7683" max="7687" width="32.85546875" customWidth="1"/>
    <col min="7937" max="7937" width="8.140625" customWidth="1"/>
    <col min="7938" max="7938" width="41" customWidth="1"/>
    <col min="7939" max="7943" width="32.85546875" customWidth="1"/>
    <col min="8193" max="8193" width="8.140625" customWidth="1"/>
    <col min="8194" max="8194" width="41" customWidth="1"/>
    <col min="8195" max="8199" width="32.85546875" customWidth="1"/>
    <col min="8449" max="8449" width="8.140625" customWidth="1"/>
    <col min="8450" max="8450" width="41" customWidth="1"/>
    <col min="8451" max="8455" width="32.85546875" customWidth="1"/>
    <col min="8705" max="8705" width="8.140625" customWidth="1"/>
    <col min="8706" max="8706" width="41" customWidth="1"/>
    <col min="8707" max="8711" width="32.85546875" customWidth="1"/>
    <col min="8961" max="8961" width="8.140625" customWidth="1"/>
    <col min="8962" max="8962" width="41" customWidth="1"/>
    <col min="8963" max="8967" width="32.85546875" customWidth="1"/>
    <col min="9217" max="9217" width="8.140625" customWidth="1"/>
    <col min="9218" max="9218" width="41" customWidth="1"/>
    <col min="9219" max="9223" width="32.85546875" customWidth="1"/>
    <col min="9473" max="9473" width="8.140625" customWidth="1"/>
    <col min="9474" max="9474" width="41" customWidth="1"/>
    <col min="9475" max="9479" width="32.85546875" customWidth="1"/>
    <col min="9729" max="9729" width="8.140625" customWidth="1"/>
    <col min="9730" max="9730" width="41" customWidth="1"/>
    <col min="9731" max="9735" width="32.85546875" customWidth="1"/>
    <col min="9985" max="9985" width="8.140625" customWidth="1"/>
    <col min="9986" max="9986" width="41" customWidth="1"/>
    <col min="9987" max="9991" width="32.85546875" customWidth="1"/>
    <col min="10241" max="10241" width="8.140625" customWidth="1"/>
    <col min="10242" max="10242" width="41" customWidth="1"/>
    <col min="10243" max="10247" width="32.85546875" customWidth="1"/>
    <col min="10497" max="10497" width="8.140625" customWidth="1"/>
    <col min="10498" max="10498" width="41" customWidth="1"/>
    <col min="10499" max="10503" width="32.85546875" customWidth="1"/>
    <col min="10753" max="10753" width="8.140625" customWidth="1"/>
    <col min="10754" max="10754" width="41" customWidth="1"/>
    <col min="10755" max="10759" width="32.85546875" customWidth="1"/>
    <col min="11009" max="11009" width="8.140625" customWidth="1"/>
    <col min="11010" max="11010" width="41" customWidth="1"/>
    <col min="11011" max="11015" width="32.85546875" customWidth="1"/>
    <col min="11265" max="11265" width="8.140625" customWidth="1"/>
    <col min="11266" max="11266" width="41" customWidth="1"/>
    <col min="11267" max="11271" width="32.85546875" customWidth="1"/>
    <col min="11521" max="11521" width="8.140625" customWidth="1"/>
    <col min="11522" max="11522" width="41" customWidth="1"/>
    <col min="11523" max="11527" width="32.85546875" customWidth="1"/>
    <col min="11777" max="11777" width="8.140625" customWidth="1"/>
    <col min="11778" max="11778" width="41" customWidth="1"/>
    <col min="11779" max="11783" width="32.85546875" customWidth="1"/>
    <col min="12033" max="12033" width="8.140625" customWidth="1"/>
    <col min="12034" max="12034" width="41" customWidth="1"/>
    <col min="12035" max="12039" width="32.85546875" customWidth="1"/>
    <col min="12289" max="12289" width="8.140625" customWidth="1"/>
    <col min="12290" max="12290" width="41" customWidth="1"/>
    <col min="12291" max="12295" width="32.85546875" customWidth="1"/>
    <col min="12545" max="12545" width="8.140625" customWidth="1"/>
    <col min="12546" max="12546" width="41" customWidth="1"/>
    <col min="12547" max="12551" width="32.85546875" customWidth="1"/>
    <col min="12801" max="12801" width="8.140625" customWidth="1"/>
    <col min="12802" max="12802" width="41" customWidth="1"/>
    <col min="12803" max="12807" width="32.85546875" customWidth="1"/>
    <col min="13057" max="13057" width="8.140625" customWidth="1"/>
    <col min="13058" max="13058" width="41" customWidth="1"/>
    <col min="13059" max="13063" width="32.85546875" customWidth="1"/>
    <col min="13313" max="13313" width="8.140625" customWidth="1"/>
    <col min="13314" max="13314" width="41" customWidth="1"/>
    <col min="13315" max="13319" width="32.85546875" customWidth="1"/>
    <col min="13569" max="13569" width="8.140625" customWidth="1"/>
    <col min="13570" max="13570" width="41" customWidth="1"/>
    <col min="13571" max="13575" width="32.85546875" customWidth="1"/>
    <col min="13825" max="13825" width="8.140625" customWidth="1"/>
    <col min="13826" max="13826" width="41" customWidth="1"/>
    <col min="13827" max="13831" width="32.85546875" customWidth="1"/>
    <col min="14081" max="14081" width="8.140625" customWidth="1"/>
    <col min="14082" max="14082" width="41" customWidth="1"/>
    <col min="14083" max="14087" width="32.85546875" customWidth="1"/>
    <col min="14337" max="14337" width="8.140625" customWidth="1"/>
    <col min="14338" max="14338" width="41" customWidth="1"/>
    <col min="14339" max="14343" width="32.85546875" customWidth="1"/>
    <col min="14593" max="14593" width="8.140625" customWidth="1"/>
    <col min="14594" max="14594" width="41" customWidth="1"/>
    <col min="14595" max="14599" width="32.85546875" customWidth="1"/>
    <col min="14849" max="14849" width="8.140625" customWidth="1"/>
    <col min="14850" max="14850" width="41" customWidth="1"/>
    <col min="14851" max="14855" width="32.85546875" customWidth="1"/>
    <col min="15105" max="15105" width="8.140625" customWidth="1"/>
    <col min="15106" max="15106" width="41" customWidth="1"/>
    <col min="15107" max="15111" width="32.85546875" customWidth="1"/>
    <col min="15361" max="15361" width="8.140625" customWidth="1"/>
    <col min="15362" max="15362" width="41" customWidth="1"/>
    <col min="15363" max="15367" width="32.85546875" customWidth="1"/>
    <col min="15617" max="15617" width="8.140625" customWidth="1"/>
    <col min="15618" max="15618" width="41" customWidth="1"/>
    <col min="15619" max="15623" width="32.85546875" customWidth="1"/>
    <col min="15873" max="15873" width="8.140625" customWidth="1"/>
    <col min="15874" max="15874" width="41" customWidth="1"/>
    <col min="15875" max="15879" width="32.85546875" customWidth="1"/>
    <col min="16129" max="16129" width="8.140625" customWidth="1"/>
    <col min="16130" max="16130" width="41" customWidth="1"/>
    <col min="16131" max="16135" width="32.85546875" customWidth="1"/>
  </cols>
  <sheetData>
    <row r="1" spans="1:7" x14ac:dyDescent="0.25">
      <c r="A1" s="797" t="s">
        <v>1129</v>
      </c>
      <c r="B1" s="798"/>
      <c r="C1" s="798"/>
      <c r="D1" s="798"/>
      <c r="E1" s="798"/>
      <c r="F1" s="798"/>
      <c r="G1" s="798"/>
    </row>
    <row r="2" spans="1:7" ht="114.75" x14ac:dyDescent="0.25">
      <c r="A2" s="551" t="s">
        <v>1065</v>
      </c>
      <c r="B2" s="551" t="s">
        <v>0</v>
      </c>
      <c r="C2" s="552" t="s">
        <v>368</v>
      </c>
      <c r="D2" s="551" t="s">
        <v>1066</v>
      </c>
      <c r="E2" s="551" t="s">
        <v>1067</v>
      </c>
      <c r="F2" s="551" t="s">
        <v>1068</v>
      </c>
      <c r="G2" s="551" t="s">
        <v>1069</v>
      </c>
    </row>
    <row r="3" spans="1:7" x14ac:dyDescent="0.25">
      <c r="A3" s="553" t="s">
        <v>499</v>
      </c>
      <c r="B3" s="554" t="s">
        <v>1070</v>
      </c>
      <c r="C3" s="555">
        <v>47327002</v>
      </c>
      <c r="D3" s="555">
        <v>40784856</v>
      </c>
      <c r="E3" s="555">
        <v>3958800</v>
      </c>
      <c r="F3" s="555">
        <v>0</v>
      </c>
      <c r="G3" s="555">
        <v>2583346</v>
      </c>
    </row>
    <row r="4" spans="1:7" x14ac:dyDescent="0.25">
      <c r="A4" s="553" t="s">
        <v>505</v>
      </c>
      <c r="B4" s="554" t="s">
        <v>1071</v>
      </c>
      <c r="C4" s="555">
        <v>1784380</v>
      </c>
      <c r="D4" s="555">
        <v>1447404</v>
      </c>
      <c r="E4" s="555">
        <v>168538</v>
      </c>
      <c r="F4" s="555">
        <v>0</v>
      </c>
      <c r="G4" s="555">
        <v>168438</v>
      </c>
    </row>
    <row r="5" spans="1:7" x14ac:dyDescent="0.25">
      <c r="A5" s="553" t="s">
        <v>508</v>
      </c>
      <c r="B5" s="554" t="s">
        <v>1072</v>
      </c>
      <c r="C5" s="555">
        <v>58000</v>
      </c>
      <c r="D5" s="555">
        <v>52000</v>
      </c>
      <c r="E5" s="555">
        <v>6000</v>
      </c>
      <c r="F5" s="555">
        <v>0</v>
      </c>
      <c r="G5" s="555">
        <v>0</v>
      </c>
    </row>
    <row r="6" spans="1:7" ht="25.5" x14ac:dyDescent="0.25">
      <c r="A6" s="553" t="s">
        <v>511</v>
      </c>
      <c r="B6" s="554" t="s">
        <v>1073</v>
      </c>
      <c r="C6" s="555">
        <v>1517622</v>
      </c>
      <c r="D6" s="555">
        <v>1497622</v>
      </c>
      <c r="E6" s="555">
        <v>0</v>
      </c>
      <c r="F6" s="555">
        <v>0</v>
      </c>
      <c r="G6" s="555">
        <v>20000</v>
      </c>
    </row>
    <row r="7" spans="1:7" ht="25.5" x14ac:dyDescent="0.25">
      <c r="A7" s="553" t="s">
        <v>513</v>
      </c>
      <c r="B7" s="554" t="s">
        <v>1074</v>
      </c>
      <c r="C7" s="555">
        <v>50687004</v>
      </c>
      <c r="D7" s="555">
        <v>43781882</v>
      </c>
      <c r="E7" s="555">
        <v>4133338</v>
      </c>
      <c r="F7" s="555">
        <v>0</v>
      </c>
      <c r="G7" s="555">
        <v>2771784</v>
      </c>
    </row>
    <row r="8" spans="1:7" x14ac:dyDescent="0.25">
      <c r="A8" s="553" t="s">
        <v>514</v>
      </c>
      <c r="B8" s="554" t="s">
        <v>1075</v>
      </c>
      <c r="C8" s="555">
        <v>336000</v>
      </c>
      <c r="D8" s="555">
        <v>336000</v>
      </c>
      <c r="E8" s="555">
        <v>0</v>
      </c>
      <c r="F8" s="555">
        <v>0</v>
      </c>
      <c r="G8" s="555">
        <v>0</v>
      </c>
    </row>
    <row r="9" spans="1:7" x14ac:dyDescent="0.25">
      <c r="A9" s="553" t="s">
        <v>515</v>
      </c>
      <c r="B9" s="554" t="s">
        <v>1076</v>
      </c>
      <c r="C9" s="555">
        <v>336000</v>
      </c>
      <c r="D9" s="555">
        <v>336000</v>
      </c>
      <c r="E9" s="555">
        <v>0</v>
      </c>
      <c r="F9" s="555">
        <v>0</v>
      </c>
      <c r="G9" s="555">
        <v>0</v>
      </c>
    </row>
    <row r="10" spans="1:7" x14ac:dyDescent="0.25">
      <c r="A10" s="556" t="s">
        <v>1077</v>
      </c>
      <c r="B10" s="557" t="s">
        <v>1078</v>
      </c>
      <c r="C10" s="558">
        <v>51023004</v>
      </c>
      <c r="D10" s="558">
        <v>44117882</v>
      </c>
      <c r="E10" s="558">
        <v>4133338</v>
      </c>
      <c r="F10" s="558">
        <v>0</v>
      </c>
      <c r="G10" s="558">
        <v>2771784</v>
      </c>
    </row>
    <row r="11" spans="1:7" ht="25.5" x14ac:dyDescent="0.25">
      <c r="A11" s="556" t="s">
        <v>1079</v>
      </c>
      <c r="B11" s="557" t="s">
        <v>1080</v>
      </c>
      <c r="C11" s="558">
        <v>8629211</v>
      </c>
      <c r="D11" s="558">
        <v>7442766</v>
      </c>
      <c r="E11" s="558">
        <v>696004</v>
      </c>
      <c r="F11" s="558">
        <v>0</v>
      </c>
      <c r="G11" s="558">
        <v>490441</v>
      </c>
    </row>
    <row r="12" spans="1:7" x14ac:dyDescent="0.25">
      <c r="A12" s="553" t="s">
        <v>1081</v>
      </c>
      <c r="B12" s="554" t="s">
        <v>1082</v>
      </c>
      <c r="C12" s="555">
        <v>8360356</v>
      </c>
      <c r="D12" s="555">
        <v>7224656</v>
      </c>
      <c r="E12" s="555">
        <v>670724</v>
      </c>
      <c r="F12" s="555">
        <v>0</v>
      </c>
      <c r="G12" s="555">
        <v>464976</v>
      </c>
    </row>
    <row r="13" spans="1:7" ht="25.5" x14ac:dyDescent="0.25">
      <c r="A13" s="553" t="s">
        <v>1083</v>
      </c>
      <c r="B13" s="554" t="s">
        <v>1084</v>
      </c>
      <c r="C13" s="555">
        <v>268855</v>
      </c>
      <c r="D13" s="555">
        <v>218110</v>
      </c>
      <c r="E13" s="555">
        <v>25280</v>
      </c>
      <c r="F13" s="555">
        <v>0</v>
      </c>
      <c r="G13" s="555">
        <v>25465</v>
      </c>
    </row>
    <row r="14" spans="1:7" x14ac:dyDescent="0.25">
      <c r="A14" s="553" t="s">
        <v>1085</v>
      </c>
      <c r="B14" s="554" t="s">
        <v>1086</v>
      </c>
      <c r="C14" s="555">
        <v>7550</v>
      </c>
      <c r="D14" s="555">
        <v>7550</v>
      </c>
      <c r="E14" s="555">
        <v>0</v>
      </c>
      <c r="F14" s="555">
        <v>0</v>
      </c>
      <c r="G14" s="555">
        <v>0</v>
      </c>
    </row>
    <row r="15" spans="1:7" x14ac:dyDescent="0.25">
      <c r="A15" s="553" t="s">
        <v>1087</v>
      </c>
      <c r="B15" s="554" t="s">
        <v>1088</v>
      </c>
      <c r="C15" s="555">
        <v>961559</v>
      </c>
      <c r="D15" s="555">
        <v>883212</v>
      </c>
      <c r="E15" s="555">
        <v>0</v>
      </c>
      <c r="F15" s="555">
        <v>78347</v>
      </c>
      <c r="G15" s="555">
        <v>0</v>
      </c>
    </row>
    <row r="16" spans="1:7" x14ac:dyDescent="0.25">
      <c r="A16" s="553" t="s">
        <v>1089</v>
      </c>
      <c r="B16" s="554" t="s">
        <v>1090</v>
      </c>
      <c r="C16" s="555">
        <v>969109</v>
      </c>
      <c r="D16" s="555">
        <v>890762</v>
      </c>
      <c r="E16" s="555">
        <v>0</v>
      </c>
      <c r="F16" s="555">
        <v>78347</v>
      </c>
      <c r="G16" s="555">
        <v>0</v>
      </c>
    </row>
    <row r="17" spans="1:7" x14ac:dyDescent="0.25">
      <c r="A17" s="553" t="s">
        <v>1091</v>
      </c>
      <c r="B17" s="554" t="s">
        <v>1092</v>
      </c>
      <c r="C17" s="555">
        <v>884799</v>
      </c>
      <c r="D17" s="555">
        <v>884799</v>
      </c>
      <c r="E17" s="555">
        <v>0</v>
      </c>
      <c r="F17" s="555">
        <v>0</v>
      </c>
      <c r="G17" s="555">
        <v>0</v>
      </c>
    </row>
    <row r="18" spans="1:7" x14ac:dyDescent="0.25">
      <c r="A18" s="553" t="s">
        <v>1093</v>
      </c>
      <c r="B18" s="554" t="s">
        <v>1094</v>
      </c>
      <c r="C18" s="555">
        <v>776583</v>
      </c>
      <c r="D18" s="555">
        <v>776583</v>
      </c>
      <c r="E18" s="555">
        <v>0</v>
      </c>
      <c r="F18" s="555">
        <v>0</v>
      </c>
      <c r="G18" s="555">
        <v>0</v>
      </c>
    </row>
    <row r="19" spans="1:7" x14ac:dyDescent="0.25">
      <c r="A19" s="553" t="s">
        <v>1095</v>
      </c>
      <c r="B19" s="554" t="s">
        <v>1096</v>
      </c>
      <c r="C19" s="555">
        <v>1661382</v>
      </c>
      <c r="D19" s="555">
        <v>1661382</v>
      </c>
      <c r="E19" s="555">
        <v>0</v>
      </c>
      <c r="F19" s="555">
        <v>0</v>
      </c>
      <c r="G19" s="555">
        <v>0</v>
      </c>
    </row>
    <row r="20" spans="1:7" x14ac:dyDescent="0.25">
      <c r="A20" s="553" t="s">
        <v>1097</v>
      </c>
      <c r="B20" s="554" t="s">
        <v>1098</v>
      </c>
      <c r="C20" s="555">
        <v>1360353</v>
      </c>
      <c r="D20" s="555">
        <v>1360353</v>
      </c>
      <c r="E20" s="555">
        <v>0</v>
      </c>
      <c r="F20" s="555">
        <v>0</v>
      </c>
      <c r="G20" s="555">
        <v>0</v>
      </c>
    </row>
    <row r="21" spans="1:7" x14ac:dyDescent="0.25">
      <c r="A21" s="553" t="s">
        <v>1099</v>
      </c>
      <c r="B21" s="554" t="s">
        <v>1100</v>
      </c>
      <c r="C21" s="555">
        <v>56200</v>
      </c>
      <c r="D21" s="555">
        <v>56200</v>
      </c>
      <c r="E21" s="555">
        <v>0</v>
      </c>
      <c r="F21" s="555">
        <v>0</v>
      </c>
      <c r="G21" s="555">
        <v>0</v>
      </c>
    </row>
    <row r="22" spans="1:7" x14ac:dyDescent="0.25">
      <c r="A22" s="553" t="s">
        <v>1101</v>
      </c>
      <c r="B22" s="554" t="s">
        <v>1102</v>
      </c>
      <c r="C22" s="555">
        <v>1637164</v>
      </c>
      <c r="D22" s="555">
        <v>1637164</v>
      </c>
      <c r="E22" s="555">
        <v>0</v>
      </c>
      <c r="F22" s="555">
        <v>0</v>
      </c>
      <c r="G22" s="555">
        <v>0</v>
      </c>
    </row>
    <row r="23" spans="1:7" ht="25.5" x14ac:dyDescent="0.25">
      <c r="A23" s="553" t="s">
        <v>1103</v>
      </c>
      <c r="B23" s="554" t="s">
        <v>1104</v>
      </c>
      <c r="C23" s="555">
        <v>3053717</v>
      </c>
      <c r="D23" s="555">
        <v>3053717</v>
      </c>
      <c r="E23" s="555">
        <v>0</v>
      </c>
      <c r="F23" s="555">
        <v>0</v>
      </c>
      <c r="G23" s="555">
        <v>0</v>
      </c>
    </row>
    <row r="24" spans="1:7" x14ac:dyDescent="0.25">
      <c r="A24" s="553" t="s">
        <v>1105</v>
      </c>
      <c r="B24" s="554" t="s">
        <v>1106</v>
      </c>
      <c r="C24" s="555">
        <v>55711</v>
      </c>
      <c r="D24" s="555">
        <v>47660</v>
      </c>
      <c r="E24" s="555">
        <v>0</v>
      </c>
      <c r="F24" s="555">
        <v>0</v>
      </c>
      <c r="G24" s="555">
        <v>8051</v>
      </c>
    </row>
    <row r="25" spans="1:7" ht="25.5" x14ac:dyDescent="0.25">
      <c r="A25" s="553" t="s">
        <v>1107</v>
      </c>
      <c r="B25" s="554" t="s">
        <v>1108</v>
      </c>
      <c r="C25" s="555">
        <v>55711</v>
      </c>
      <c r="D25" s="555">
        <v>47660</v>
      </c>
      <c r="E25" s="555">
        <v>0</v>
      </c>
      <c r="F25" s="555">
        <v>0</v>
      </c>
      <c r="G25" s="555">
        <v>8051</v>
      </c>
    </row>
    <row r="26" spans="1:7" ht="25.5" x14ac:dyDescent="0.25">
      <c r="A26" s="553" t="s">
        <v>1109</v>
      </c>
      <c r="B26" s="554" t="s">
        <v>1110</v>
      </c>
      <c r="C26" s="555">
        <v>1095819</v>
      </c>
      <c r="D26" s="555">
        <v>1074666</v>
      </c>
      <c r="E26" s="555">
        <v>0</v>
      </c>
      <c r="F26" s="555">
        <v>21153</v>
      </c>
      <c r="G26" s="555">
        <v>0</v>
      </c>
    </row>
    <row r="27" spans="1:7" x14ac:dyDescent="0.25">
      <c r="A27" s="553" t="s">
        <v>1111</v>
      </c>
      <c r="B27" s="554" t="s">
        <v>1112</v>
      </c>
      <c r="C27" s="555">
        <v>20</v>
      </c>
      <c r="D27" s="555">
        <v>20</v>
      </c>
      <c r="E27" s="555">
        <v>0</v>
      </c>
      <c r="F27" s="555">
        <v>0</v>
      </c>
      <c r="G27" s="555">
        <v>0</v>
      </c>
    </row>
    <row r="28" spans="1:7" ht="25.5" x14ac:dyDescent="0.25">
      <c r="A28" s="553" t="s">
        <v>1113</v>
      </c>
      <c r="B28" s="554" t="s">
        <v>1114</v>
      </c>
      <c r="C28" s="555">
        <v>1095839</v>
      </c>
      <c r="D28" s="555">
        <v>1074686</v>
      </c>
      <c r="E28" s="555">
        <v>0</v>
      </c>
      <c r="F28" s="555">
        <v>21153</v>
      </c>
      <c r="G28" s="555">
        <v>0</v>
      </c>
    </row>
    <row r="29" spans="1:7" x14ac:dyDescent="0.25">
      <c r="A29" s="556" t="s">
        <v>1115</v>
      </c>
      <c r="B29" s="557" t="s">
        <v>1116</v>
      </c>
      <c r="C29" s="558">
        <v>6835758</v>
      </c>
      <c r="D29" s="558">
        <v>6728207</v>
      </c>
      <c r="E29" s="558">
        <v>0</v>
      </c>
      <c r="F29" s="558">
        <v>99500</v>
      </c>
      <c r="G29" s="558">
        <v>8051</v>
      </c>
    </row>
    <row r="30" spans="1:7" x14ac:dyDescent="0.25">
      <c r="A30" s="553" t="s">
        <v>1117</v>
      </c>
      <c r="B30" s="554" t="s">
        <v>1118</v>
      </c>
      <c r="C30" s="555">
        <v>43669</v>
      </c>
      <c r="D30" s="555">
        <v>43669</v>
      </c>
      <c r="E30" s="555">
        <v>0</v>
      </c>
      <c r="F30" s="555">
        <v>0</v>
      </c>
      <c r="G30" s="555">
        <v>0</v>
      </c>
    </row>
    <row r="31" spans="1:7" ht="25.5" x14ac:dyDescent="0.25">
      <c r="A31" s="553" t="s">
        <v>1119</v>
      </c>
      <c r="B31" s="554" t="s">
        <v>1120</v>
      </c>
      <c r="C31" s="555">
        <v>11791</v>
      </c>
      <c r="D31" s="555">
        <v>11791</v>
      </c>
      <c r="E31" s="555">
        <v>0</v>
      </c>
      <c r="F31" s="555">
        <v>0</v>
      </c>
      <c r="G31" s="555">
        <v>0</v>
      </c>
    </row>
    <row r="32" spans="1:7" x14ac:dyDescent="0.25">
      <c r="A32" s="556" t="s">
        <v>1121</v>
      </c>
      <c r="B32" s="557" t="s">
        <v>1122</v>
      </c>
      <c r="C32" s="558">
        <v>55460</v>
      </c>
      <c r="D32" s="558">
        <v>55460</v>
      </c>
      <c r="E32" s="558">
        <v>0</v>
      </c>
      <c r="F32" s="558">
        <v>0</v>
      </c>
      <c r="G32" s="558">
        <v>0</v>
      </c>
    </row>
    <row r="33" spans="1:7" ht="25.5" x14ac:dyDescent="0.25">
      <c r="A33" s="556" t="s">
        <v>1123</v>
      </c>
      <c r="B33" s="557" t="s">
        <v>1124</v>
      </c>
      <c r="C33" s="558">
        <v>66543433</v>
      </c>
      <c r="D33" s="558">
        <v>58344315</v>
      </c>
      <c r="E33" s="558">
        <v>4829342</v>
      </c>
      <c r="F33" s="558">
        <v>99500</v>
      </c>
      <c r="G33" s="558">
        <v>3270276</v>
      </c>
    </row>
    <row r="34" spans="1:7" x14ac:dyDescent="0.25">
      <c r="A34" s="556" t="s">
        <v>1125</v>
      </c>
      <c r="B34" s="557" t="s">
        <v>1126</v>
      </c>
      <c r="C34" s="558">
        <v>66543433</v>
      </c>
      <c r="D34" s="558">
        <v>58344315</v>
      </c>
      <c r="E34" s="558">
        <v>4829342</v>
      </c>
      <c r="F34" s="558">
        <v>99500</v>
      </c>
      <c r="G34" s="558">
        <v>3270276</v>
      </c>
    </row>
    <row r="35" spans="1:7" x14ac:dyDescent="0.25">
      <c r="A35" s="553" t="s">
        <v>1127</v>
      </c>
      <c r="B35" s="554" t="s">
        <v>1128</v>
      </c>
      <c r="C35" s="559">
        <v>11</v>
      </c>
      <c r="D35" s="559">
        <v>9</v>
      </c>
      <c r="E35" s="559">
        <v>1</v>
      </c>
      <c r="F35" s="559">
        <v>0</v>
      </c>
      <c r="G35" s="559">
        <v>1</v>
      </c>
    </row>
  </sheetData>
  <mergeCells count="1">
    <mergeCell ref="A1:G1"/>
  </mergeCells>
  <pageMargins left="0.7" right="0.7" top="0.75" bottom="0.75" header="0.3" footer="0.3"/>
  <pageSetup paperSize="9" scale="8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4" workbookViewId="0">
      <selection activeCell="B13" sqref="B13"/>
    </sheetView>
  </sheetViews>
  <sheetFormatPr defaultRowHeight="12.75" x14ac:dyDescent="0.2"/>
  <cols>
    <col min="1" max="1" width="4" style="568" bestFit="1" customWidth="1"/>
    <col min="2" max="2" width="41" style="568" customWidth="1"/>
    <col min="3" max="3" width="10.85546875" style="568" bestFit="1" customWidth="1"/>
    <col min="4" max="9" width="13.7109375" style="568" customWidth="1"/>
    <col min="10" max="256" width="9.140625" style="568"/>
    <col min="257" max="257" width="8.140625" style="568" customWidth="1"/>
    <col min="258" max="258" width="41" style="568" customWidth="1"/>
    <col min="259" max="265" width="32.85546875" style="568" customWidth="1"/>
    <col min="266" max="512" width="9.140625" style="568"/>
    <col min="513" max="513" width="8.140625" style="568" customWidth="1"/>
    <col min="514" max="514" width="41" style="568" customWidth="1"/>
    <col min="515" max="521" width="32.85546875" style="568" customWidth="1"/>
    <col min="522" max="768" width="9.140625" style="568"/>
    <col min="769" max="769" width="8.140625" style="568" customWidth="1"/>
    <col min="770" max="770" width="41" style="568" customWidth="1"/>
    <col min="771" max="777" width="32.85546875" style="568" customWidth="1"/>
    <col min="778" max="1024" width="9.140625" style="568"/>
    <col min="1025" max="1025" width="8.140625" style="568" customWidth="1"/>
    <col min="1026" max="1026" width="41" style="568" customWidth="1"/>
    <col min="1027" max="1033" width="32.85546875" style="568" customWidth="1"/>
    <col min="1034" max="1280" width="9.140625" style="568"/>
    <col min="1281" max="1281" width="8.140625" style="568" customWidth="1"/>
    <col min="1282" max="1282" width="41" style="568" customWidth="1"/>
    <col min="1283" max="1289" width="32.85546875" style="568" customWidth="1"/>
    <col min="1290" max="1536" width="9.140625" style="568"/>
    <col min="1537" max="1537" width="8.140625" style="568" customWidth="1"/>
    <col min="1538" max="1538" width="41" style="568" customWidth="1"/>
    <col min="1539" max="1545" width="32.85546875" style="568" customWidth="1"/>
    <col min="1546" max="1792" width="9.140625" style="568"/>
    <col min="1793" max="1793" width="8.140625" style="568" customWidth="1"/>
    <col min="1794" max="1794" width="41" style="568" customWidth="1"/>
    <col min="1795" max="1801" width="32.85546875" style="568" customWidth="1"/>
    <col min="1802" max="2048" width="9.140625" style="568"/>
    <col min="2049" max="2049" width="8.140625" style="568" customWidth="1"/>
    <col min="2050" max="2050" width="41" style="568" customWidth="1"/>
    <col min="2051" max="2057" width="32.85546875" style="568" customWidth="1"/>
    <col min="2058" max="2304" width="9.140625" style="568"/>
    <col min="2305" max="2305" width="8.140625" style="568" customWidth="1"/>
    <col min="2306" max="2306" width="41" style="568" customWidth="1"/>
    <col min="2307" max="2313" width="32.85546875" style="568" customWidth="1"/>
    <col min="2314" max="2560" width="9.140625" style="568"/>
    <col min="2561" max="2561" width="8.140625" style="568" customWidth="1"/>
    <col min="2562" max="2562" width="41" style="568" customWidth="1"/>
    <col min="2563" max="2569" width="32.85546875" style="568" customWidth="1"/>
    <col min="2570" max="2816" width="9.140625" style="568"/>
    <col min="2817" max="2817" width="8.140625" style="568" customWidth="1"/>
    <col min="2818" max="2818" width="41" style="568" customWidth="1"/>
    <col min="2819" max="2825" width="32.85546875" style="568" customWidth="1"/>
    <col min="2826" max="3072" width="9.140625" style="568"/>
    <col min="3073" max="3073" width="8.140625" style="568" customWidth="1"/>
    <col min="3074" max="3074" width="41" style="568" customWidth="1"/>
    <col min="3075" max="3081" width="32.85546875" style="568" customWidth="1"/>
    <col min="3082" max="3328" width="9.140625" style="568"/>
    <col min="3329" max="3329" width="8.140625" style="568" customWidth="1"/>
    <col min="3330" max="3330" width="41" style="568" customWidth="1"/>
    <col min="3331" max="3337" width="32.85546875" style="568" customWidth="1"/>
    <col min="3338" max="3584" width="9.140625" style="568"/>
    <col min="3585" max="3585" width="8.140625" style="568" customWidth="1"/>
    <col min="3586" max="3586" width="41" style="568" customWidth="1"/>
    <col min="3587" max="3593" width="32.85546875" style="568" customWidth="1"/>
    <col min="3594" max="3840" width="9.140625" style="568"/>
    <col min="3841" max="3841" width="8.140625" style="568" customWidth="1"/>
    <col min="3842" max="3842" width="41" style="568" customWidth="1"/>
    <col min="3843" max="3849" width="32.85546875" style="568" customWidth="1"/>
    <col min="3850" max="4096" width="9.140625" style="568"/>
    <col min="4097" max="4097" width="8.140625" style="568" customWidth="1"/>
    <col min="4098" max="4098" width="41" style="568" customWidth="1"/>
    <col min="4099" max="4105" width="32.85546875" style="568" customWidth="1"/>
    <col min="4106" max="4352" width="9.140625" style="568"/>
    <col min="4353" max="4353" width="8.140625" style="568" customWidth="1"/>
    <col min="4354" max="4354" width="41" style="568" customWidth="1"/>
    <col min="4355" max="4361" width="32.85546875" style="568" customWidth="1"/>
    <col min="4362" max="4608" width="9.140625" style="568"/>
    <col min="4609" max="4609" width="8.140625" style="568" customWidth="1"/>
    <col min="4610" max="4610" width="41" style="568" customWidth="1"/>
    <col min="4611" max="4617" width="32.85546875" style="568" customWidth="1"/>
    <col min="4618" max="4864" width="9.140625" style="568"/>
    <col min="4865" max="4865" width="8.140625" style="568" customWidth="1"/>
    <col min="4866" max="4866" width="41" style="568" customWidth="1"/>
    <col min="4867" max="4873" width="32.85546875" style="568" customWidth="1"/>
    <col min="4874" max="5120" width="9.140625" style="568"/>
    <col min="5121" max="5121" width="8.140625" style="568" customWidth="1"/>
    <col min="5122" max="5122" width="41" style="568" customWidth="1"/>
    <col min="5123" max="5129" width="32.85546875" style="568" customWidth="1"/>
    <col min="5130" max="5376" width="9.140625" style="568"/>
    <col min="5377" max="5377" width="8.140625" style="568" customWidth="1"/>
    <col min="5378" max="5378" width="41" style="568" customWidth="1"/>
    <col min="5379" max="5385" width="32.85546875" style="568" customWidth="1"/>
    <col min="5386" max="5632" width="9.140625" style="568"/>
    <col min="5633" max="5633" width="8.140625" style="568" customWidth="1"/>
    <col min="5634" max="5634" width="41" style="568" customWidth="1"/>
    <col min="5635" max="5641" width="32.85546875" style="568" customWidth="1"/>
    <col min="5642" max="5888" width="9.140625" style="568"/>
    <col min="5889" max="5889" width="8.140625" style="568" customWidth="1"/>
    <col min="5890" max="5890" width="41" style="568" customWidth="1"/>
    <col min="5891" max="5897" width="32.85546875" style="568" customWidth="1"/>
    <col min="5898" max="6144" width="9.140625" style="568"/>
    <col min="6145" max="6145" width="8.140625" style="568" customWidth="1"/>
    <col min="6146" max="6146" width="41" style="568" customWidth="1"/>
    <col min="6147" max="6153" width="32.85546875" style="568" customWidth="1"/>
    <col min="6154" max="6400" width="9.140625" style="568"/>
    <col min="6401" max="6401" width="8.140625" style="568" customWidth="1"/>
    <col min="6402" max="6402" width="41" style="568" customWidth="1"/>
    <col min="6403" max="6409" width="32.85546875" style="568" customWidth="1"/>
    <col min="6410" max="6656" width="9.140625" style="568"/>
    <col min="6657" max="6657" width="8.140625" style="568" customWidth="1"/>
    <col min="6658" max="6658" width="41" style="568" customWidth="1"/>
    <col min="6659" max="6665" width="32.85546875" style="568" customWidth="1"/>
    <col min="6666" max="6912" width="9.140625" style="568"/>
    <col min="6913" max="6913" width="8.140625" style="568" customWidth="1"/>
    <col min="6914" max="6914" width="41" style="568" customWidth="1"/>
    <col min="6915" max="6921" width="32.85546875" style="568" customWidth="1"/>
    <col min="6922" max="7168" width="9.140625" style="568"/>
    <col min="7169" max="7169" width="8.140625" style="568" customWidth="1"/>
    <col min="7170" max="7170" width="41" style="568" customWidth="1"/>
    <col min="7171" max="7177" width="32.85546875" style="568" customWidth="1"/>
    <col min="7178" max="7424" width="9.140625" style="568"/>
    <col min="7425" max="7425" width="8.140625" style="568" customWidth="1"/>
    <col min="7426" max="7426" width="41" style="568" customWidth="1"/>
    <col min="7427" max="7433" width="32.85546875" style="568" customWidth="1"/>
    <col min="7434" max="7680" width="9.140625" style="568"/>
    <col min="7681" max="7681" width="8.140625" style="568" customWidth="1"/>
    <col min="7682" max="7682" width="41" style="568" customWidth="1"/>
    <col min="7683" max="7689" width="32.85546875" style="568" customWidth="1"/>
    <col min="7690" max="7936" width="9.140625" style="568"/>
    <col min="7937" max="7937" width="8.140625" style="568" customWidth="1"/>
    <col min="7938" max="7938" width="41" style="568" customWidth="1"/>
    <col min="7939" max="7945" width="32.85546875" style="568" customWidth="1"/>
    <col min="7946" max="8192" width="9.140625" style="568"/>
    <col min="8193" max="8193" width="8.140625" style="568" customWidth="1"/>
    <col min="8194" max="8194" width="41" style="568" customWidth="1"/>
    <col min="8195" max="8201" width="32.85546875" style="568" customWidth="1"/>
    <col min="8202" max="8448" width="9.140625" style="568"/>
    <col min="8449" max="8449" width="8.140625" style="568" customWidth="1"/>
    <col min="8450" max="8450" width="41" style="568" customWidth="1"/>
    <col min="8451" max="8457" width="32.85546875" style="568" customWidth="1"/>
    <col min="8458" max="8704" width="9.140625" style="568"/>
    <col min="8705" max="8705" width="8.140625" style="568" customWidth="1"/>
    <col min="8706" max="8706" width="41" style="568" customWidth="1"/>
    <col min="8707" max="8713" width="32.85546875" style="568" customWidth="1"/>
    <col min="8714" max="8960" width="9.140625" style="568"/>
    <col min="8961" max="8961" width="8.140625" style="568" customWidth="1"/>
    <col min="8962" max="8962" width="41" style="568" customWidth="1"/>
    <col min="8963" max="8969" width="32.85546875" style="568" customWidth="1"/>
    <col min="8970" max="9216" width="9.140625" style="568"/>
    <col min="9217" max="9217" width="8.140625" style="568" customWidth="1"/>
    <col min="9218" max="9218" width="41" style="568" customWidth="1"/>
    <col min="9219" max="9225" width="32.85546875" style="568" customWidth="1"/>
    <col min="9226" max="9472" width="9.140625" style="568"/>
    <col min="9473" max="9473" width="8.140625" style="568" customWidth="1"/>
    <col min="9474" max="9474" width="41" style="568" customWidth="1"/>
    <col min="9475" max="9481" width="32.85546875" style="568" customWidth="1"/>
    <col min="9482" max="9728" width="9.140625" style="568"/>
    <col min="9729" max="9729" width="8.140625" style="568" customWidth="1"/>
    <col min="9730" max="9730" width="41" style="568" customWidth="1"/>
    <col min="9731" max="9737" width="32.85546875" style="568" customWidth="1"/>
    <col min="9738" max="9984" width="9.140625" style="568"/>
    <col min="9985" max="9985" width="8.140625" style="568" customWidth="1"/>
    <col min="9986" max="9986" width="41" style="568" customWidth="1"/>
    <col min="9987" max="9993" width="32.85546875" style="568" customWidth="1"/>
    <col min="9994" max="10240" width="9.140625" style="568"/>
    <col min="10241" max="10241" width="8.140625" style="568" customWidth="1"/>
    <col min="10242" max="10242" width="41" style="568" customWidth="1"/>
    <col min="10243" max="10249" width="32.85546875" style="568" customWidth="1"/>
    <col min="10250" max="10496" width="9.140625" style="568"/>
    <col min="10497" max="10497" width="8.140625" style="568" customWidth="1"/>
    <col min="10498" max="10498" width="41" style="568" customWidth="1"/>
    <col min="10499" max="10505" width="32.85546875" style="568" customWidth="1"/>
    <col min="10506" max="10752" width="9.140625" style="568"/>
    <col min="10753" max="10753" width="8.140625" style="568" customWidth="1"/>
    <col min="10754" max="10754" width="41" style="568" customWidth="1"/>
    <col min="10755" max="10761" width="32.85546875" style="568" customWidth="1"/>
    <col min="10762" max="11008" width="9.140625" style="568"/>
    <col min="11009" max="11009" width="8.140625" style="568" customWidth="1"/>
    <col min="11010" max="11010" width="41" style="568" customWidth="1"/>
    <col min="11011" max="11017" width="32.85546875" style="568" customWidth="1"/>
    <col min="11018" max="11264" width="9.140625" style="568"/>
    <col min="11265" max="11265" width="8.140625" style="568" customWidth="1"/>
    <col min="11266" max="11266" width="41" style="568" customWidth="1"/>
    <col min="11267" max="11273" width="32.85546875" style="568" customWidth="1"/>
    <col min="11274" max="11520" width="9.140625" style="568"/>
    <col min="11521" max="11521" width="8.140625" style="568" customWidth="1"/>
    <col min="11522" max="11522" width="41" style="568" customWidth="1"/>
    <col min="11523" max="11529" width="32.85546875" style="568" customWidth="1"/>
    <col min="11530" max="11776" width="9.140625" style="568"/>
    <col min="11777" max="11777" width="8.140625" style="568" customWidth="1"/>
    <col min="11778" max="11778" width="41" style="568" customWidth="1"/>
    <col min="11779" max="11785" width="32.85546875" style="568" customWidth="1"/>
    <col min="11786" max="12032" width="9.140625" style="568"/>
    <col min="12033" max="12033" width="8.140625" style="568" customWidth="1"/>
    <col min="12034" max="12034" width="41" style="568" customWidth="1"/>
    <col min="12035" max="12041" width="32.85546875" style="568" customWidth="1"/>
    <col min="12042" max="12288" width="9.140625" style="568"/>
    <col min="12289" max="12289" width="8.140625" style="568" customWidth="1"/>
    <col min="12290" max="12290" width="41" style="568" customWidth="1"/>
    <col min="12291" max="12297" width="32.85546875" style="568" customWidth="1"/>
    <col min="12298" max="12544" width="9.140625" style="568"/>
    <col min="12545" max="12545" width="8.140625" style="568" customWidth="1"/>
    <col min="12546" max="12546" width="41" style="568" customWidth="1"/>
    <col min="12547" max="12553" width="32.85546875" style="568" customWidth="1"/>
    <col min="12554" max="12800" width="9.140625" style="568"/>
    <col min="12801" max="12801" width="8.140625" style="568" customWidth="1"/>
    <col min="12802" max="12802" width="41" style="568" customWidth="1"/>
    <col min="12803" max="12809" width="32.85546875" style="568" customWidth="1"/>
    <col min="12810" max="13056" width="9.140625" style="568"/>
    <col min="13057" max="13057" width="8.140625" style="568" customWidth="1"/>
    <col min="13058" max="13058" width="41" style="568" customWidth="1"/>
    <col min="13059" max="13065" width="32.85546875" style="568" customWidth="1"/>
    <col min="13066" max="13312" width="9.140625" style="568"/>
    <col min="13313" max="13313" width="8.140625" style="568" customWidth="1"/>
    <col min="13314" max="13314" width="41" style="568" customWidth="1"/>
    <col min="13315" max="13321" width="32.85546875" style="568" customWidth="1"/>
    <col min="13322" max="13568" width="9.140625" style="568"/>
    <col min="13569" max="13569" width="8.140625" style="568" customWidth="1"/>
    <col min="13570" max="13570" width="41" style="568" customWidth="1"/>
    <col min="13571" max="13577" width="32.85546875" style="568" customWidth="1"/>
    <col min="13578" max="13824" width="9.140625" style="568"/>
    <col min="13825" max="13825" width="8.140625" style="568" customWidth="1"/>
    <col min="13826" max="13826" width="41" style="568" customWidth="1"/>
    <col min="13827" max="13833" width="32.85546875" style="568" customWidth="1"/>
    <col min="13834" max="14080" width="9.140625" style="568"/>
    <col min="14081" max="14081" width="8.140625" style="568" customWidth="1"/>
    <col min="14082" max="14082" width="41" style="568" customWidth="1"/>
    <col min="14083" max="14089" width="32.85546875" style="568" customWidth="1"/>
    <col min="14090" max="14336" width="9.140625" style="568"/>
    <col min="14337" max="14337" width="8.140625" style="568" customWidth="1"/>
    <col min="14338" max="14338" width="41" style="568" customWidth="1"/>
    <col min="14339" max="14345" width="32.85546875" style="568" customWidth="1"/>
    <col min="14346" max="14592" width="9.140625" style="568"/>
    <col min="14593" max="14593" width="8.140625" style="568" customWidth="1"/>
    <col min="14594" max="14594" width="41" style="568" customWidth="1"/>
    <col min="14595" max="14601" width="32.85546875" style="568" customWidth="1"/>
    <col min="14602" max="14848" width="9.140625" style="568"/>
    <col min="14849" max="14849" width="8.140625" style="568" customWidth="1"/>
    <col min="14850" max="14850" width="41" style="568" customWidth="1"/>
    <col min="14851" max="14857" width="32.85546875" style="568" customWidth="1"/>
    <col min="14858" max="15104" width="9.140625" style="568"/>
    <col min="15105" max="15105" width="8.140625" style="568" customWidth="1"/>
    <col min="15106" max="15106" width="41" style="568" customWidth="1"/>
    <col min="15107" max="15113" width="32.85546875" style="568" customWidth="1"/>
    <col min="15114" max="15360" width="9.140625" style="568"/>
    <col min="15361" max="15361" width="8.140625" style="568" customWidth="1"/>
    <col min="15362" max="15362" width="41" style="568" customWidth="1"/>
    <col min="15363" max="15369" width="32.85546875" style="568" customWidth="1"/>
    <col min="15370" max="15616" width="9.140625" style="568"/>
    <col min="15617" max="15617" width="8.140625" style="568" customWidth="1"/>
    <col min="15618" max="15618" width="41" style="568" customWidth="1"/>
    <col min="15619" max="15625" width="32.85546875" style="568" customWidth="1"/>
    <col min="15626" max="15872" width="9.140625" style="568"/>
    <col min="15873" max="15873" width="8.140625" style="568" customWidth="1"/>
    <col min="15874" max="15874" width="41" style="568" customWidth="1"/>
    <col min="15875" max="15881" width="32.85546875" style="568" customWidth="1"/>
    <col min="15882" max="16128" width="9.140625" style="568"/>
    <col min="16129" max="16129" width="8.140625" style="568" customWidth="1"/>
    <col min="16130" max="16130" width="41" style="568" customWidth="1"/>
    <col min="16131" max="16137" width="32.85546875" style="568" customWidth="1"/>
    <col min="16138" max="16384" width="9.140625" style="568"/>
  </cols>
  <sheetData>
    <row r="1" spans="1:9" s="567" customFormat="1" x14ac:dyDescent="0.2">
      <c r="A1" s="799" t="s">
        <v>1169</v>
      </c>
      <c r="B1" s="800"/>
      <c r="C1" s="800"/>
      <c r="D1" s="800"/>
      <c r="E1" s="800"/>
      <c r="F1" s="800"/>
      <c r="G1" s="800"/>
      <c r="H1" s="800"/>
      <c r="I1" s="800"/>
    </row>
    <row r="2" spans="1:9" s="567" customFormat="1" ht="63.75" x14ac:dyDescent="0.2">
      <c r="A2" s="569" t="s">
        <v>1065</v>
      </c>
      <c r="B2" s="569" t="s">
        <v>0</v>
      </c>
      <c r="C2" s="569" t="s">
        <v>368</v>
      </c>
      <c r="D2" s="569" t="s">
        <v>1068</v>
      </c>
      <c r="E2" s="569" t="s">
        <v>1156</v>
      </c>
      <c r="F2" s="569" t="s">
        <v>1157</v>
      </c>
      <c r="G2" s="569" t="s">
        <v>1158</v>
      </c>
      <c r="H2" s="569" t="s">
        <v>1159</v>
      </c>
      <c r="I2" s="569" t="s">
        <v>1160</v>
      </c>
    </row>
    <row r="3" spans="1:9" x14ac:dyDescent="0.2">
      <c r="A3" s="553" t="s">
        <v>499</v>
      </c>
      <c r="B3" s="554" t="s">
        <v>1070</v>
      </c>
      <c r="C3" s="561">
        <v>67362138</v>
      </c>
      <c r="D3" s="561">
        <v>0</v>
      </c>
      <c r="E3" s="561">
        <v>54862173</v>
      </c>
      <c r="F3" s="561">
        <v>3646155</v>
      </c>
      <c r="G3" s="561">
        <v>493506</v>
      </c>
      <c r="H3" s="561">
        <v>2511600</v>
      </c>
      <c r="I3" s="561">
        <v>5848704</v>
      </c>
    </row>
    <row r="4" spans="1:9" x14ac:dyDescent="0.2">
      <c r="A4" s="553" t="s">
        <v>507</v>
      </c>
      <c r="B4" s="554" t="s">
        <v>1161</v>
      </c>
      <c r="C4" s="561">
        <v>78770</v>
      </c>
      <c r="D4" s="561">
        <v>0</v>
      </c>
      <c r="E4" s="561">
        <v>78770</v>
      </c>
      <c r="F4" s="561">
        <v>0</v>
      </c>
      <c r="G4" s="561">
        <v>0</v>
      </c>
      <c r="H4" s="561">
        <v>0</v>
      </c>
      <c r="I4" s="561">
        <v>0</v>
      </c>
    </row>
    <row r="5" spans="1:9" ht="25.5" x14ac:dyDescent="0.2">
      <c r="A5" s="553" t="s">
        <v>511</v>
      </c>
      <c r="B5" s="554" t="s">
        <v>1073</v>
      </c>
      <c r="C5" s="561">
        <v>1491551</v>
      </c>
      <c r="D5" s="561">
        <v>0</v>
      </c>
      <c r="E5" s="561">
        <v>1384907</v>
      </c>
      <c r="F5" s="561">
        <v>106644</v>
      </c>
      <c r="G5" s="561">
        <v>0</v>
      </c>
      <c r="H5" s="561">
        <v>0</v>
      </c>
      <c r="I5" s="561">
        <v>0</v>
      </c>
    </row>
    <row r="6" spans="1:9" ht="25.5" x14ac:dyDescent="0.2">
      <c r="A6" s="553" t="s">
        <v>513</v>
      </c>
      <c r="B6" s="554" t="s">
        <v>1074</v>
      </c>
      <c r="C6" s="561">
        <v>68932459</v>
      </c>
      <c r="D6" s="561">
        <v>0</v>
      </c>
      <c r="E6" s="561">
        <v>56325850</v>
      </c>
      <c r="F6" s="561">
        <v>3752799</v>
      </c>
      <c r="G6" s="561">
        <v>493506</v>
      </c>
      <c r="H6" s="561">
        <v>2511600</v>
      </c>
      <c r="I6" s="561">
        <v>5848704</v>
      </c>
    </row>
    <row r="7" spans="1:9" ht="38.25" x14ac:dyDescent="0.2">
      <c r="A7" s="553" t="s">
        <v>641</v>
      </c>
      <c r="B7" s="554" t="s">
        <v>1162</v>
      </c>
      <c r="C7" s="561">
        <v>370300</v>
      </c>
      <c r="D7" s="561">
        <v>0</v>
      </c>
      <c r="E7" s="561">
        <v>370300</v>
      </c>
      <c r="F7" s="561">
        <v>0</v>
      </c>
      <c r="G7" s="561">
        <v>0</v>
      </c>
      <c r="H7" s="561">
        <v>0</v>
      </c>
      <c r="I7" s="561">
        <v>0</v>
      </c>
    </row>
    <row r="8" spans="1:9" x14ac:dyDescent="0.2">
      <c r="A8" s="553" t="s">
        <v>514</v>
      </c>
      <c r="B8" s="554" t="s">
        <v>1075</v>
      </c>
      <c r="C8" s="561">
        <v>62353</v>
      </c>
      <c r="D8" s="561">
        <v>0</v>
      </c>
      <c r="E8" s="561">
        <v>62353</v>
      </c>
      <c r="F8" s="561">
        <v>0</v>
      </c>
      <c r="G8" s="561">
        <v>0</v>
      </c>
      <c r="H8" s="561">
        <v>0</v>
      </c>
      <c r="I8" s="561">
        <v>0</v>
      </c>
    </row>
    <row r="9" spans="1:9" x14ac:dyDescent="0.2">
      <c r="A9" s="553" t="s">
        <v>515</v>
      </c>
      <c r="B9" s="554" t="s">
        <v>1076</v>
      </c>
      <c r="C9" s="561">
        <v>432653</v>
      </c>
      <c r="D9" s="561">
        <v>0</v>
      </c>
      <c r="E9" s="561">
        <v>432653</v>
      </c>
      <c r="F9" s="561">
        <v>0</v>
      </c>
      <c r="G9" s="561">
        <v>0</v>
      </c>
      <c r="H9" s="561">
        <v>0</v>
      </c>
      <c r="I9" s="561">
        <v>0</v>
      </c>
    </row>
    <row r="10" spans="1:9" x14ac:dyDescent="0.2">
      <c r="A10" s="556" t="s">
        <v>1077</v>
      </c>
      <c r="B10" s="557" t="s">
        <v>1078</v>
      </c>
      <c r="C10" s="562">
        <v>69365112</v>
      </c>
      <c r="D10" s="562">
        <v>0</v>
      </c>
      <c r="E10" s="562">
        <v>56758503</v>
      </c>
      <c r="F10" s="562">
        <v>3752799</v>
      </c>
      <c r="G10" s="562">
        <v>493506</v>
      </c>
      <c r="H10" s="562">
        <v>2511600</v>
      </c>
      <c r="I10" s="562">
        <v>5848704</v>
      </c>
    </row>
    <row r="11" spans="1:9" ht="25.5" x14ac:dyDescent="0.2">
      <c r="A11" s="556" t="s">
        <v>1079</v>
      </c>
      <c r="B11" s="557" t="s">
        <v>1080</v>
      </c>
      <c r="C11" s="562">
        <v>11661359</v>
      </c>
      <c r="D11" s="562">
        <v>0</v>
      </c>
      <c r="E11" s="562">
        <v>9561349</v>
      </c>
      <c r="F11" s="562">
        <v>624959</v>
      </c>
      <c r="G11" s="562">
        <v>76494</v>
      </c>
      <c r="H11" s="562">
        <v>418470</v>
      </c>
      <c r="I11" s="562">
        <v>980087</v>
      </c>
    </row>
    <row r="12" spans="1:9" x14ac:dyDescent="0.2">
      <c r="A12" s="553" t="s">
        <v>1081</v>
      </c>
      <c r="B12" s="554" t="s">
        <v>1082</v>
      </c>
      <c r="C12" s="561">
        <v>11547595</v>
      </c>
      <c r="D12" s="561">
        <v>0</v>
      </c>
      <c r="E12" s="561">
        <v>9447585</v>
      </c>
      <c r="F12" s="561">
        <v>624959</v>
      </c>
      <c r="G12" s="561">
        <v>76494</v>
      </c>
      <c r="H12" s="561">
        <v>418470</v>
      </c>
      <c r="I12" s="561">
        <v>980087</v>
      </c>
    </row>
    <row r="13" spans="1:9" x14ac:dyDescent="0.2">
      <c r="A13" s="553" t="s">
        <v>1163</v>
      </c>
      <c r="B13" s="554" t="s">
        <v>1164</v>
      </c>
      <c r="C13" s="561">
        <v>113764</v>
      </c>
      <c r="D13" s="561">
        <v>0</v>
      </c>
      <c r="E13" s="561">
        <v>113764</v>
      </c>
      <c r="F13" s="561">
        <v>0</v>
      </c>
      <c r="G13" s="561">
        <v>0</v>
      </c>
      <c r="H13" s="561">
        <v>0</v>
      </c>
      <c r="I13" s="561">
        <v>0</v>
      </c>
    </row>
    <row r="14" spans="1:9" x14ac:dyDescent="0.2">
      <c r="A14" s="553" t="s">
        <v>1085</v>
      </c>
      <c r="B14" s="554" t="s">
        <v>1086</v>
      </c>
      <c r="C14" s="561">
        <v>2879195</v>
      </c>
      <c r="D14" s="561">
        <v>451679</v>
      </c>
      <c r="E14" s="561">
        <v>2427516</v>
      </c>
      <c r="F14" s="561">
        <v>0</v>
      </c>
      <c r="G14" s="561">
        <v>0</v>
      </c>
      <c r="H14" s="561">
        <v>0</v>
      </c>
      <c r="I14" s="561">
        <v>0</v>
      </c>
    </row>
    <row r="15" spans="1:9" x14ac:dyDescent="0.2">
      <c r="A15" s="553" t="s">
        <v>1087</v>
      </c>
      <c r="B15" s="554" t="s">
        <v>1088</v>
      </c>
      <c r="C15" s="561">
        <v>26201745</v>
      </c>
      <c r="D15" s="561">
        <v>968522</v>
      </c>
      <c r="E15" s="561">
        <v>15948450</v>
      </c>
      <c r="F15" s="561">
        <v>1629674</v>
      </c>
      <c r="G15" s="561">
        <v>0</v>
      </c>
      <c r="H15" s="561">
        <v>7655099</v>
      </c>
      <c r="I15" s="561">
        <v>0</v>
      </c>
    </row>
    <row r="16" spans="1:9" x14ac:dyDescent="0.2">
      <c r="A16" s="553" t="s">
        <v>1089</v>
      </c>
      <c r="B16" s="554" t="s">
        <v>1090</v>
      </c>
      <c r="C16" s="561">
        <v>29080940</v>
      </c>
      <c r="D16" s="561">
        <v>1420201</v>
      </c>
      <c r="E16" s="561">
        <v>18375966</v>
      </c>
      <c r="F16" s="561">
        <v>1629674</v>
      </c>
      <c r="G16" s="561">
        <v>0</v>
      </c>
      <c r="H16" s="561">
        <v>7655099</v>
      </c>
      <c r="I16" s="561">
        <v>0</v>
      </c>
    </row>
    <row r="17" spans="1:9" x14ac:dyDescent="0.2">
      <c r="A17" s="553" t="s">
        <v>1093</v>
      </c>
      <c r="B17" s="554" t="s">
        <v>1094</v>
      </c>
      <c r="C17" s="561">
        <v>415267</v>
      </c>
      <c r="D17" s="561">
        <v>0</v>
      </c>
      <c r="E17" s="561">
        <v>415267</v>
      </c>
      <c r="F17" s="561">
        <v>0</v>
      </c>
      <c r="G17" s="561">
        <v>0</v>
      </c>
      <c r="H17" s="561">
        <v>0</v>
      </c>
      <c r="I17" s="561">
        <v>0</v>
      </c>
    </row>
    <row r="18" spans="1:9" x14ac:dyDescent="0.2">
      <c r="A18" s="553" t="s">
        <v>1095</v>
      </c>
      <c r="B18" s="554" t="s">
        <v>1096</v>
      </c>
      <c r="C18" s="561">
        <v>415267</v>
      </c>
      <c r="D18" s="561">
        <v>0</v>
      </c>
      <c r="E18" s="561">
        <v>415267</v>
      </c>
      <c r="F18" s="561">
        <v>0</v>
      </c>
      <c r="G18" s="561">
        <v>0</v>
      </c>
      <c r="H18" s="561">
        <v>0</v>
      </c>
      <c r="I18" s="561">
        <v>0</v>
      </c>
    </row>
    <row r="19" spans="1:9" x14ac:dyDescent="0.2">
      <c r="A19" s="553" t="s">
        <v>1097</v>
      </c>
      <c r="B19" s="554" t="s">
        <v>1098</v>
      </c>
      <c r="C19" s="561">
        <v>3549584</v>
      </c>
      <c r="D19" s="561">
        <v>0</v>
      </c>
      <c r="E19" s="561">
        <v>3549584</v>
      </c>
      <c r="F19" s="561">
        <v>0</v>
      </c>
      <c r="G19" s="561">
        <v>0</v>
      </c>
      <c r="H19" s="561">
        <v>0</v>
      </c>
      <c r="I19" s="561">
        <v>0</v>
      </c>
    </row>
    <row r="20" spans="1:9" x14ac:dyDescent="0.2">
      <c r="A20" s="553" t="s">
        <v>1165</v>
      </c>
      <c r="B20" s="554" t="s">
        <v>1166</v>
      </c>
      <c r="C20" s="561">
        <v>402800</v>
      </c>
      <c r="D20" s="561">
        <v>0</v>
      </c>
      <c r="E20" s="561">
        <v>402800</v>
      </c>
      <c r="F20" s="561">
        <v>0</v>
      </c>
      <c r="G20" s="561">
        <v>0</v>
      </c>
      <c r="H20" s="561">
        <v>0</v>
      </c>
      <c r="I20" s="561">
        <v>0</v>
      </c>
    </row>
    <row r="21" spans="1:9" ht="25.5" x14ac:dyDescent="0.2">
      <c r="A21" s="553" t="s">
        <v>1167</v>
      </c>
      <c r="B21" s="554" t="s">
        <v>1168</v>
      </c>
      <c r="C21" s="561">
        <v>200000</v>
      </c>
      <c r="D21" s="561">
        <v>0</v>
      </c>
      <c r="E21" s="561">
        <v>200000</v>
      </c>
      <c r="F21" s="561">
        <v>0</v>
      </c>
      <c r="G21" s="561">
        <v>0</v>
      </c>
      <c r="H21" s="561">
        <v>0</v>
      </c>
      <c r="I21" s="561">
        <v>0</v>
      </c>
    </row>
    <row r="22" spans="1:9" x14ac:dyDescent="0.2">
      <c r="A22" s="553" t="s">
        <v>1101</v>
      </c>
      <c r="B22" s="554" t="s">
        <v>1102</v>
      </c>
      <c r="C22" s="561">
        <v>1360571</v>
      </c>
      <c r="D22" s="561">
        <v>1500</v>
      </c>
      <c r="E22" s="561">
        <v>1359071</v>
      </c>
      <c r="F22" s="561">
        <v>0</v>
      </c>
      <c r="G22" s="561">
        <v>0</v>
      </c>
      <c r="H22" s="561">
        <v>0</v>
      </c>
      <c r="I22" s="561">
        <v>0</v>
      </c>
    </row>
    <row r="23" spans="1:9" ht="25.5" x14ac:dyDescent="0.2">
      <c r="A23" s="553" t="s">
        <v>1103</v>
      </c>
      <c r="B23" s="554" t="s">
        <v>1104</v>
      </c>
      <c r="C23" s="561">
        <v>5512955</v>
      </c>
      <c r="D23" s="561">
        <v>1500</v>
      </c>
      <c r="E23" s="561">
        <v>5511455</v>
      </c>
      <c r="F23" s="561">
        <v>0</v>
      </c>
      <c r="G23" s="561">
        <v>0</v>
      </c>
      <c r="H23" s="561">
        <v>0</v>
      </c>
      <c r="I23" s="561">
        <v>0</v>
      </c>
    </row>
    <row r="24" spans="1:9" x14ac:dyDescent="0.2">
      <c r="A24" s="553" t="s">
        <v>1105</v>
      </c>
      <c r="B24" s="554" t="s">
        <v>1106</v>
      </c>
      <c r="C24" s="561">
        <v>174338</v>
      </c>
      <c r="D24" s="561">
        <v>0</v>
      </c>
      <c r="E24" s="561">
        <v>42381</v>
      </c>
      <c r="F24" s="561">
        <v>51119</v>
      </c>
      <c r="G24" s="561">
        <v>0</v>
      </c>
      <c r="H24" s="561">
        <v>27234</v>
      </c>
      <c r="I24" s="561">
        <v>53604</v>
      </c>
    </row>
    <row r="25" spans="1:9" ht="25.5" x14ac:dyDescent="0.2">
      <c r="A25" s="553" t="s">
        <v>1107</v>
      </c>
      <c r="B25" s="554" t="s">
        <v>1108</v>
      </c>
      <c r="C25" s="561">
        <v>174338</v>
      </c>
      <c r="D25" s="561">
        <v>0</v>
      </c>
      <c r="E25" s="561">
        <v>42381</v>
      </c>
      <c r="F25" s="561">
        <v>51119</v>
      </c>
      <c r="G25" s="561">
        <v>0</v>
      </c>
      <c r="H25" s="561">
        <v>27234</v>
      </c>
      <c r="I25" s="561">
        <v>53604</v>
      </c>
    </row>
    <row r="26" spans="1:9" ht="25.5" x14ac:dyDescent="0.2">
      <c r="A26" s="553" t="s">
        <v>1109</v>
      </c>
      <c r="B26" s="554" t="s">
        <v>1110</v>
      </c>
      <c r="C26" s="561">
        <v>8344517</v>
      </c>
      <c r="D26" s="561">
        <v>216901</v>
      </c>
      <c r="E26" s="561">
        <v>5620725</v>
      </c>
      <c r="F26" s="561">
        <v>440014</v>
      </c>
      <c r="G26" s="561">
        <v>0</v>
      </c>
      <c r="H26" s="561">
        <v>2066877</v>
      </c>
      <c r="I26" s="561">
        <v>0</v>
      </c>
    </row>
    <row r="27" spans="1:9" x14ac:dyDescent="0.2">
      <c r="A27" s="553" t="s">
        <v>1111</v>
      </c>
      <c r="B27" s="554" t="s">
        <v>1112</v>
      </c>
      <c r="C27" s="561">
        <v>24</v>
      </c>
      <c r="D27" s="561">
        <v>0</v>
      </c>
      <c r="E27" s="561">
        <v>24</v>
      </c>
      <c r="F27" s="561">
        <v>0</v>
      </c>
      <c r="G27" s="561">
        <v>0</v>
      </c>
      <c r="H27" s="561">
        <v>0</v>
      </c>
      <c r="I27" s="561">
        <v>0</v>
      </c>
    </row>
    <row r="28" spans="1:9" ht="25.5" x14ac:dyDescent="0.2">
      <c r="A28" s="553" t="s">
        <v>1113</v>
      </c>
      <c r="B28" s="554" t="s">
        <v>1114</v>
      </c>
      <c r="C28" s="561">
        <v>8344541</v>
      </c>
      <c r="D28" s="561">
        <v>216901</v>
      </c>
      <c r="E28" s="561">
        <v>5620749</v>
      </c>
      <c r="F28" s="561">
        <v>440014</v>
      </c>
      <c r="G28" s="561">
        <v>0</v>
      </c>
      <c r="H28" s="561">
        <v>2066877</v>
      </c>
      <c r="I28" s="561">
        <v>0</v>
      </c>
    </row>
    <row r="29" spans="1:9" x14ac:dyDescent="0.2">
      <c r="A29" s="556" t="s">
        <v>1115</v>
      </c>
      <c r="B29" s="557" t="s">
        <v>1116</v>
      </c>
      <c r="C29" s="562">
        <v>43528041</v>
      </c>
      <c r="D29" s="562">
        <v>1638602</v>
      </c>
      <c r="E29" s="562">
        <v>29965818</v>
      </c>
      <c r="F29" s="562">
        <v>2120807</v>
      </c>
      <c r="G29" s="562">
        <v>0</v>
      </c>
      <c r="H29" s="562">
        <v>9749210</v>
      </c>
      <c r="I29" s="562">
        <v>53604</v>
      </c>
    </row>
    <row r="30" spans="1:9" x14ac:dyDescent="0.2">
      <c r="A30" s="553" t="s">
        <v>1117</v>
      </c>
      <c r="B30" s="554" t="s">
        <v>1118</v>
      </c>
      <c r="C30" s="561">
        <v>454799</v>
      </c>
      <c r="D30" s="561">
        <v>0</v>
      </c>
      <c r="E30" s="561">
        <v>454799</v>
      </c>
      <c r="F30" s="561">
        <v>0</v>
      </c>
      <c r="G30" s="561">
        <v>0</v>
      </c>
      <c r="H30" s="561">
        <v>0</v>
      </c>
      <c r="I30" s="561">
        <v>0</v>
      </c>
    </row>
    <row r="31" spans="1:9" ht="25.5" x14ac:dyDescent="0.2">
      <c r="A31" s="553" t="s">
        <v>1119</v>
      </c>
      <c r="B31" s="554" t="s">
        <v>1120</v>
      </c>
      <c r="C31" s="561">
        <v>122795</v>
      </c>
      <c r="D31" s="561">
        <v>0</v>
      </c>
      <c r="E31" s="561">
        <v>122795</v>
      </c>
      <c r="F31" s="561">
        <v>0</v>
      </c>
      <c r="G31" s="561">
        <v>0</v>
      </c>
      <c r="H31" s="561">
        <v>0</v>
      </c>
      <c r="I31" s="561">
        <v>0</v>
      </c>
    </row>
    <row r="32" spans="1:9" x14ac:dyDescent="0.2">
      <c r="A32" s="556" t="s">
        <v>1121</v>
      </c>
      <c r="B32" s="557" t="s">
        <v>1122</v>
      </c>
      <c r="C32" s="562">
        <v>577594</v>
      </c>
      <c r="D32" s="562">
        <v>0</v>
      </c>
      <c r="E32" s="562">
        <v>577594</v>
      </c>
      <c r="F32" s="562">
        <v>0</v>
      </c>
      <c r="G32" s="562">
        <v>0</v>
      </c>
      <c r="H32" s="562">
        <v>0</v>
      </c>
      <c r="I32" s="562">
        <v>0</v>
      </c>
    </row>
    <row r="33" spans="1:9" ht="25.5" x14ac:dyDescent="0.2">
      <c r="A33" s="556" t="s">
        <v>1123</v>
      </c>
      <c r="B33" s="557" t="s">
        <v>1124</v>
      </c>
      <c r="C33" s="562">
        <v>125132106</v>
      </c>
      <c r="D33" s="562">
        <v>1638602</v>
      </c>
      <c r="E33" s="562">
        <v>96863264</v>
      </c>
      <c r="F33" s="562">
        <v>6498565</v>
      </c>
      <c r="G33" s="562">
        <v>570000</v>
      </c>
      <c r="H33" s="562">
        <v>12679280</v>
      </c>
      <c r="I33" s="562">
        <v>6882395</v>
      </c>
    </row>
    <row r="34" spans="1:9" x14ac:dyDescent="0.2">
      <c r="A34" s="556" t="s">
        <v>1125</v>
      </c>
      <c r="B34" s="557" t="s">
        <v>1126</v>
      </c>
      <c r="C34" s="562">
        <v>125132106</v>
      </c>
      <c r="D34" s="562">
        <v>1638602</v>
      </c>
      <c r="E34" s="562">
        <v>96863264</v>
      </c>
      <c r="F34" s="562">
        <v>6498565</v>
      </c>
      <c r="G34" s="562">
        <v>570000</v>
      </c>
      <c r="H34" s="562">
        <v>12679280</v>
      </c>
      <c r="I34" s="562">
        <v>6882395</v>
      </c>
    </row>
    <row r="35" spans="1:9" x14ac:dyDescent="0.2">
      <c r="A35" s="553" t="s">
        <v>1127</v>
      </c>
      <c r="B35" s="554" t="s">
        <v>1128</v>
      </c>
      <c r="C35" s="559">
        <v>22</v>
      </c>
      <c r="D35" s="559">
        <v>0</v>
      </c>
      <c r="E35" s="559">
        <v>19</v>
      </c>
      <c r="F35" s="559">
        <v>0</v>
      </c>
      <c r="G35" s="559">
        <v>0</v>
      </c>
      <c r="H35" s="559">
        <v>1</v>
      </c>
      <c r="I35" s="559">
        <v>2</v>
      </c>
    </row>
  </sheetData>
  <mergeCells count="1">
    <mergeCell ref="A1:I1"/>
  </mergeCells>
  <pageMargins left="0.7" right="0.7" top="0.75" bottom="0.75" header="0.3" footer="0.3"/>
  <pageSetup paperSize="9" scale="7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H8" sqref="H8"/>
    </sheetView>
  </sheetViews>
  <sheetFormatPr defaultRowHeight="15" x14ac:dyDescent="0.25"/>
  <cols>
    <col min="1" max="1" width="4" bestFit="1" customWidth="1"/>
    <col min="2" max="2" width="41" customWidth="1"/>
    <col min="3" max="5" width="13.710937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s="8" customFormat="1" x14ac:dyDescent="0.25">
      <c r="A1" s="799" t="s">
        <v>1311</v>
      </c>
      <c r="B1" s="800"/>
      <c r="C1" s="800"/>
      <c r="D1" s="800"/>
      <c r="E1" s="800"/>
    </row>
    <row r="2" spans="1:5" s="8" customFormat="1" ht="89.25" x14ac:dyDescent="0.25">
      <c r="A2" s="551" t="s">
        <v>1065</v>
      </c>
      <c r="B2" s="551" t="s">
        <v>0</v>
      </c>
      <c r="C2" s="551" t="s">
        <v>368</v>
      </c>
      <c r="D2" s="551" t="s">
        <v>1309</v>
      </c>
      <c r="E2" s="551" t="s">
        <v>1310</v>
      </c>
    </row>
    <row r="3" spans="1:5" x14ac:dyDescent="0.25">
      <c r="A3" s="553" t="s">
        <v>499</v>
      </c>
      <c r="B3" s="554" t="s">
        <v>1070</v>
      </c>
      <c r="C3" s="561">
        <v>2991911</v>
      </c>
      <c r="D3" s="561">
        <v>2991911</v>
      </c>
      <c r="E3" s="561">
        <v>0</v>
      </c>
    </row>
    <row r="4" spans="1:5" ht="25.5" x14ac:dyDescent="0.25">
      <c r="A4" s="553" t="s">
        <v>513</v>
      </c>
      <c r="B4" s="554" t="s">
        <v>1074</v>
      </c>
      <c r="C4" s="561">
        <v>2991911</v>
      </c>
      <c r="D4" s="561">
        <v>2991911</v>
      </c>
      <c r="E4" s="561">
        <v>0</v>
      </c>
    </row>
    <row r="5" spans="1:5" x14ac:dyDescent="0.25">
      <c r="A5" s="553" t="s">
        <v>514</v>
      </c>
      <c r="B5" s="554" t="s">
        <v>1075</v>
      </c>
      <c r="C5" s="561">
        <v>1022954</v>
      </c>
      <c r="D5" s="561">
        <v>0</v>
      </c>
      <c r="E5" s="561">
        <v>1022954</v>
      </c>
    </row>
    <row r="6" spans="1:5" x14ac:dyDescent="0.25">
      <c r="A6" s="553" t="s">
        <v>515</v>
      </c>
      <c r="B6" s="554" t="s">
        <v>1076</v>
      </c>
      <c r="C6" s="561">
        <v>1022954</v>
      </c>
      <c r="D6" s="561">
        <v>0</v>
      </c>
      <c r="E6" s="561">
        <v>1022954</v>
      </c>
    </row>
    <row r="7" spans="1:5" x14ac:dyDescent="0.25">
      <c r="A7" s="556" t="s">
        <v>1077</v>
      </c>
      <c r="B7" s="557" t="s">
        <v>1078</v>
      </c>
      <c r="C7" s="562">
        <v>4014865</v>
      </c>
      <c r="D7" s="562">
        <v>2991911</v>
      </c>
      <c r="E7" s="562">
        <v>1022954</v>
      </c>
    </row>
    <row r="8" spans="1:5" ht="25.5" x14ac:dyDescent="0.25">
      <c r="A8" s="556" t="s">
        <v>1079</v>
      </c>
      <c r="B8" s="557" t="s">
        <v>1080</v>
      </c>
      <c r="C8" s="562">
        <v>657349</v>
      </c>
      <c r="D8" s="562">
        <v>497425</v>
      </c>
      <c r="E8" s="562">
        <v>159924</v>
      </c>
    </row>
    <row r="9" spans="1:5" x14ac:dyDescent="0.25">
      <c r="A9" s="553" t="s">
        <v>1081</v>
      </c>
      <c r="B9" s="554" t="s">
        <v>1082</v>
      </c>
      <c r="C9" s="561">
        <v>657349</v>
      </c>
      <c r="D9" s="561">
        <v>497425</v>
      </c>
      <c r="E9" s="561">
        <v>159924</v>
      </c>
    </row>
    <row r="10" spans="1:5" x14ac:dyDescent="0.25">
      <c r="A10" s="553" t="s">
        <v>1087</v>
      </c>
      <c r="B10" s="554" t="s">
        <v>1088</v>
      </c>
      <c r="C10" s="561">
        <v>548629</v>
      </c>
      <c r="D10" s="561">
        <v>0</v>
      </c>
      <c r="E10" s="561">
        <v>548629</v>
      </c>
    </row>
    <row r="11" spans="1:5" x14ac:dyDescent="0.25">
      <c r="A11" s="553" t="s">
        <v>1089</v>
      </c>
      <c r="B11" s="554" t="s">
        <v>1090</v>
      </c>
      <c r="C11" s="561">
        <v>548629</v>
      </c>
      <c r="D11" s="561">
        <v>0</v>
      </c>
      <c r="E11" s="561">
        <v>548629</v>
      </c>
    </row>
    <row r="12" spans="1:5" x14ac:dyDescent="0.25">
      <c r="A12" s="553" t="s">
        <v>1093</v>
      </c>
      <c r="B12" s="554" t="s">
        <v>1094</v>
      </c>
      <c r="C12" s="561">
        <v>48777</v>
      </c>
      <c r="D12" s="561">
        <v>0</v>
      </c>
      <c r="E12" s="561">
        <v>48777</v>
      </c>
    </row>
    <row r="13" spans="1:5" x14ac:dyDescent="0.25">
      <c r="A13" s="553" t="s">
        <v>1095</v>
      </c>
      <c r="B13" s="554" t="s">
        <v>1096</v>
      </c>
      <c r="C13" s="561">
        <v>48777</v>
      </c>
      <c r="D13" s="561">
        <v>0</v>
      </c>
      <c r="E13" s="561">
        <v>48777</v>
      </c>
    </row>
    <row r="14" spans="1:5" x14ac:dyDescent="0.25">
      <c r="A14" s="553" t="s">
        <v>1097</v>
      </c>
      <c r="B14" s="554" t="s">
        <v>1098</v>
      </c>
      <c r="C14" s="561">
        <v>3439269</v>
      </c>
      <c r="D14" s="561">
        <v>0</v>
      </c>
      <c r="E14" s="561">
        <v>3439269</v>
      </c>
    </row>
    <row r="15" spans="1:5" x14ac:dyDescent="0.25">
      <c r="A15" s="553" t="s">
        <v>1165</v>
      </c>
      <c r="B15" s="554" t="s">
        <v>1166</v>
      </c>
      <c r="C15" s="561">
        <v>393758</v>
      </c>
      <c r="D15" s="561">
        <v>0</v>
      </c>
      <c r="E15" s="561">
        <v>393758</v>
      </c>
    </row>
    <row r="16" spans="1:5" x14ac:dyDescent="0.25">
      <c r="A16" s="553" t="s">
        <v>1101</v>
      </c>
      <c r="B16" s="554" t="s">
        <v>1102</v>
      </c>
      <c r="C16" s="561">
        <v>525173</v>
      </c>
      <c r="D16" s="561">
        <v>10440</v>
      </c>
      <c r="E16" s="561">
        <v>514733</v>
      </c>
    </row>
    <row r="17" spans="1:5" ht="25.5" x14ac:dyDescent="0.25">
      <c r="A17" s="553" t="s">
        <v>1103</v>
      </c>
      <c r="B17" s="554" t="s">
        <v>1104</v>
      </c>
      <c r="C17" s="561">
        <v>4358200</v>
      </c>
      <c r="D17" s="561">
        <v>10440</v>
      </c>
      <c r="E17" s="561">
        <v>4347760</v>
      </c>
    </row>
    <row r="18" spans="1:5" x14ac:dyDescent="0.25">
      <c r="A18" s="553" t="s">
        <v>1105</v>
      </c>
      <c r="B18" s="554" t="s">
        <v>1106</v>
      </c>
      <c r="C18" s="561">
        <v>50040</v>
      </c>
      <c r="D18" s="561">
        <v>50040</v>
      </c>
      <c r="E18" s="561">
        <v>0</v>
      </c>
    </row>
    <row r="19" spans="1:5" ht="25.5" x14ac:dyDescent="0.25">
      <c r="A19" s="553" t="s">
        <v>1107</v>
      </c>
      <c r="B19" s="554" t="s">
        <v>1108</v>
      </c>
      <c r="C19" s="561">
        <v>50040</v>
      </c>
      <c r="D19" s="561">
        <v>50040</v>
      </c>
      <c r="E19" s="561">
        <v>0</v>
      </c>
    </row>
    <row r="20" spans="1:5" ht="25.5" x14ac:dyDescent="0.25">
      <c r="A20" s="553" t="s">
        <v>1109</v>
      </c>
      <c r="B20" s="554" t="s">
        <v>1110</v>
      </c>
      <c r="C20" s="561">
        <v>1187653</v>
      </c>
      <c r="D20" s="561">
        <v>0</v>
      </c>
      <c r="E20" s="561">
        <v>1187653</v>
      </c>
    </row>
    <row r="21" spans="1:5" ht="25.5" x14ac:dyDescent="0.25">
      <c r="A21" s="553" t="s">
        <v>1113</v>
      </c>
      <c r="B21" s="554" t="s">
        <v>1114</v>
      </c>
      <c r="C21" s="561">
        <v>1187653</v>
      </c>
      <c r="D21" s="561">
        <v>0</v>
      </c>
      <c r="E21" s="561">
        <v>1187653</v>
      </c>
    </row>
    <row r="22" spans="1:5" x14ac:dyDescent="0.25">
      <c r="A22" s="556" t="s">
        <v>1115</v>
      </c>
      <c r="B22" s="557" t="s">
        <v>1116</v>
      </c>
      <c r="C22" s="562">
        <v>6193299</v>
      </c>
      <c r="D22" s="562">
        <v>60480</v>
      </c>
      <c r="E22" s="562">
        <v>6132819</v>
      </c>
    </row>
    <row r="23" spans="1:5" ht="25.5" x14ac:dyDescent="0.25">
      <c r="A23" s="556" t="s">
        <v>1123</v>
      </c>
      <c r="B23" s="557" t="s">
        <v>1124</v>
      </c>
      <c r="C23" s="562">
        <v>10865513</v>
      </c>
      <c r="D23" s="562">
        <v>3549816</v>
      </c>
      <c r="E23" s="562">
        <v>7315697</v>
      </c>
    </row>
    <row r="24" spans="1:5" x14ac:dyDescent="0.25">
      <c r="A24" s="556" t="s">
        <v>1125</v>
      </c>
      <c r="B24" s="557" t="s">
        <v>1126</v>
      </c>
      <c r="C24" s="562">
        <v>10865513</v>
      </c>
      <c r="D24" s="562">
        <v>3549816</v>
      </c>
      <c r="E24" s="562">
        <v>7315697</v>
      </c>
    </row>
    <row r="25" spans="1:5" x14ac:dyDescent="0.25">
      <c r="A25" s="553" t="s">
        <v>1127</v>
      </c>
      <c r="B25" s="554" t="s">
        <v>1128</v>
      </c>
      <c r="C25" s="559">
        <v>1</v>
      </c>
      <c r="D25" s="559">
        <v>1</v>
      </c>
      <c r="E25" s="559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4"/>
  <sheetViews>
    <sheetView showRuler="0" topLeftCell="A61" zoomScaleNormal="100" workbookViewId="0">
      <selection activeCell="D147" sqref="D147"/>
    </sheetView>
  </sheetViews>
  <sheetFormatPr defaultRowHeight="15" x14ac:dyDescent="0.25"/>
  <cols>
    <col min="1" max="1" width="6.85546875" style="17" customWidth="1"/>
    <col min="2" max="2" width="41.85546875" customWidth="1"/>
    <col min="3" max="3" width="6.7109375" bestFit="1" customWidth="1"/>
    <col min="4" max="4" width="14.42578125" customWidth="1"/>
    <col min="5" max="5" width="15.5703125" customWidth="1"/>
    <col min="6" max="7" width="14.42578125" customWidth="1"/>
    <col min="8" max="8" width="47.28515625" customWidth="1"/>
    <col min="9" max="10" width="10" bestFit="1" customWidth="1"/>
  </cols>
  <sheetData>
    <row r="1" spans="1:8" s="21" customFormat="1" ht="47.25" x14ac:dyDescent="0.25">
      <c r="A1" s="9" t="s">
        <v>419</v>
      </c>
      <c r="B1" s="9" t="s">
        <v>0</v>
      </c>
      <c r="C1" s="20" t="s">
        <v>174</v>
      </c>
      <c r="D1" s="20" t="s">
        <v>570</v>
      </c>
      <c r="E1" s="10" t="s">
        <v>648</v>
      </c>
      <c r="F1" s="10" t="s">
        <v>649</v>
      </c>
      <c r="G1" s="10" t="s">
        <v>580</v>
      </c>
      <c r="H1" s="19" t="s">
        <v>581</v>
      </c>
    </row>
    <row r="2" spans="1:8" x14ac:dyDescent="0.25">
      <c r="A2" s="11"/>
      <c r="B2" s="12"/>
      <c r="C2" s="1"/>
      <c r="D2" s="1"/>
      <c r="E2" s="1"/>
      <c r="F2" s="1"/>
      <c r="G2" s="12"/>
      <c r="H2" s="1"/>
    </row>
    <row r="3" spans="1:8" x14ac:dyDescent="0.25">
      <c r="A3" s="587" t="s">
        <v>175</v>
      </c>
      <c r="B3" s="587"/>
      <c r="C3" s="1"/>
      <c r="D3" s="1"/>
      <c r="E3" s="1"/>
      <c r="F3" s="1"/>
      <c r="G3" s="12"/>
      <c r="H3" s="1"/>
    </row>
    <row r="4" spans="1:8" x14ac:dyDescent="0.25">
      <c r="A4" s="11">
        <v>1</v>
      </c>
      <c r="B4" s="12" t="s">
        <v>120</v>
      </c>
      <c r="C4" s="1" t="s">
        <v>2</v>
      </c>
      <c r="D4" s="380">
        <v>47918948</v>
      </c>
      <c r="E4" s="30">
        <v>67362138</v>
      </c>
      <c r="F4" s="30">
        <v>67362138</v>
      </c>
      <c r="G4" s="377">
        <f>F4/E4</f>
        <v>1</v>
      </c>
      <c r="H4" s="1"/>
    </row>
    <row r="5" spans="1:8" hidden="1" x14ac:dyDescent="0.25">
      <c r="A5" s="11">
        <v>2</v>
      </c>
      <c r="B5" s="12" t="s">
        <v>545</v>
      </c>
      <c r="C5" s="1" t="s">
        <v>546</v>
      </c>
      <c r="D5" s="380"/>
      <c r="E5" s="30"/>
      <c r="F5" s="30"/>
      <c r="G5" s="377"/>
      <c r="H5" s="1"/>
    </row>
    <row r="6" spans="1:8" x14ac:dyDescent="0.25">
      <c r="A6" s="11">
        <v>3</v>
      </c>
      <c r="B6" s="12" t="s">
        <v>121</v>
      </c>
      <c r="C6" s="1" t="s">
        <v>3</v>
      </c>
      <c r="D6" s="380">
        <v>28118</v>
      </c>
      <c r="E6" s="30"/>
      <c r="F6" s="30"/>
      <c r="G6" s="377"/>
      <c r="H6" s="1"/>
    </row>
    <row r="7" spans="1:8" hidden="1" x14ac:dyDescent="0.25">
      <c r="A7" s="11">
        <v>4</v>
      </c>
      <c r="B7" s="12" t="s">
        <v>4</v>
      </c>
      <c r="C7" s="1" t="s">
        <v>5</v>
      </c>
      <c r="D7" s="380">
        <v>0</v>
      </c>
      <c r="E7" s="30"/>
      <c r="F7" s="30"/>
      <c r="G7" s="377"/>
      <c r="H7" s="1"/>
    </row>
    <row r="8" spans="1:8" hidden="1" x14ac:dyDescent="0.25">
      <c r="A8" s="11">
        <v>5</v>
      </c>
      <c r="B8" s="12" t="s">
        <v>6</v>
      </c>
      <c r="C8" s="1" t="s">
        <v>7</v>
      </c>
      <c r="D8" s="380"/>
      <c r="E8" s="30"/>
      <c r="F8" s="30"/>
      <c r="G8" s="377"/>
      <c r="H8" s="1"/>
    </row>
    <row r="9" spans="1:8" x14ac:dyDescent="0.25">
      <c r="A9" s="11">
        <v>6</v>
      </c>
      <c r="B9" s="12" t="s">
        <v>8</v>
      </c>
      <c r="C9" s="12" t="s">
        <v>9</v>
      </c>
      <c r="D9" s="380">
        <v>300000</v>
      </c>
      <c r="E9" s="30">
        <v>78770</v>
      </c>
      <c r="F9" s="30">
        <v>78770</v>
      </c>
      <c r="G9" s="377">
        <f t="shared" ref="G9:G62" si="0">F9/E9</f>
        <v>1</v>
      </c>
      <c r="H9" s="373" t="s">
        <v>599</v>
      </c>
    </row>
    <row r="10" spans="1:8" hidden="1" x14ac:dyDescent="0.25">
      <c r="A10" s="11">
        <v>7</v>
      </c>
      <c r="B10" s="12" t="s">
        <v>122</v>
      </c>
      <c r="C10" s="1" t="s">
        <v>10</v>
      </c>
      <c r="D10" s="380"/>
      <c r="E10" s="30"/>
      <c r="F10" s="30"/>
      <c r="G10" s="377"/>
      <c r="H10" s="1"/>
    </row>
    <row r="11" spans="1:8" ht="30" x14ac:dyDescent="0.25">
      <c r="A11" s="11">
        <v>8</v>
      </c>
      <c r="B11" s="12" t="s">
        <v>123</v>
      </c>
      <c r="C11" s="1" t="s">
        <v>11</v>
      </c>
      <c r="D11" s="380">
        <v>2000000</v>
      </c>
      <c r="E11" s="30">
        <v>1700000</v>
      </c>
      <c r="F11" s="30">
        <v>1491551</v>
      </c>
      <c r="G11" s="377">
        <f t="shared" si="0"/>
        <v>0.87738294117647064</v>
      </c>
      <c r="H11" s="373" t="s">
        <v>557</v>
      </c>
    </row>
    <row r="12" spans="1:8" x14ac:dyDescent="0.25">
      <c r="A12" s="11">
        <v>9</v>
      </c>
      <c r="B12" s="13" t="s">
        <v>152</v>
      </c>
      <c r="C12" s="2" t="s">
        <v>12</v>
      </c>
      <c r="D12" s="30">
        <f>SUM(D4:D11)</f>
        <v>50247066</v>
      </c>
      <c r="E12" s="30">
        <f>SUM(E4:E11)</f>
        <v>69140908</v>
      </c>
      <c r="F12" s="30">
        <f>SUM(F4:F11)</f>
        <v>68932459</v>
      </c>
      <c r="G12" s="377">
        <f t="shared" si="0"/>
        <v>0.99698515674685673</v>
      </c>
      <c r="H12" s="1"/>
    </row>
    <row r="13" spans="1:8" hidden="1" x14ac:dyDescent="0.25">
      <c r="A13" s="11">
        <v>10</v>
      </c>
      <c r="B13" s="12" t="s">
        <v>124</v>
      </c>
      <c r="C13" s="1" t="s">
        <v>13</v>
      </c>
      <c r="D13" s="380"/>
      <c r="E13" s="1"/>
      <c r="F13" s="30"/>
      <c r="G13" s="377"/>
      <c r="H13" s="1"/>
    </row>
    <row r="14" spans="1:8" x14ac:dyDescent="0.25">
      <c r="A14" s="11">
        <v>11</v>
      </c>
      <c r="B14" s="12" t="s">
        <v>14</v>
      </c>
      <c r="C14" s="1" t="s">
        <v>15</v>
      </c>
      <c r="D14" s="380"/>
      <c r="E14" s="30">
        <v>370300</v>
      </c>
      <c r="F14" s="30">
        <v>370300</v>
      </c>
      <c r="G14" s="377">
        <f t="shared" si="0"/>
        <v>1</v>
      </c>
      <c r="H14" s="1"/>
    </row>
    <row r="15" spans="1:8" x14ac:dyDescent="0.25">
      <c r="A15" s="11">
        <v>12</v>
      </c>
      <c r="B15" s="12" t="s">
        <v>16</v>
      </c>
      <c r="C15" s="1" t="s">
        <v>17</v>
      </c>
      <c r="D15" s="380">
        <v>340471</v>
      </c>
      <c r="E15" s="30">
        <v>90700</v>
      </c>
      <c r="F15" s="30">
        <v>62353</v>
      </c>
      <c r="G15" s="377">
        <f t="shared" si="0"/>
        <v>0.68746416758544648</v>
      </c>
      <c r="H15" s="373"/>
    </row>
    <row r="16" spans="1:8" x14ac:dyDescent="0.25">
      <c r="A16" s="11">
        <v>13</v>
      </c>
      <c r="B16" s="13" t="s">
        <v>153</v>
      </c>
      <c r="C16" s="2" t="s">
        <v>18</v>
      </c>
      <c r="D16" s="30">
        <f>D13+D14+D15</f>
        <v>340471</v>
      </c>
      <c r="E16" s="30">
        <f>+E15+E14</f>
        <v>461000</v>
      </c>
      <c r="F16" s="30">
        <f>+F14+F15</f>
        <v>432653</v>
      </c>
      <c r="G16" s="377">
        <f t="shared" si="0"/>
        <v>0.93850976138828635</v>
      </c>
      <c r="H16" s="1"/>
    </row>
    <row r="17" spans="1:8" x14ac:dyDescent="0.25">
      <c r="A17" s="17">
        <v>14</v>
      </c>
      <c r="B17" s="23" t="s">
        <v>176</v>
      </c>
      <c r="C17" s="3" t="s">
        <v>19</v>
      </c>
      <c r="D17" s="31">
        <f>D12+D16</f>
        <v>50587537</v>
      </c>
      <c r="E17" s="31">
        <f>+E16+E12</f>
        <v>69601908</v>
      </c>
      <c r="F17" s="31">
        <f>+F16+F12</f>
        <v>69365112</v>
      </c>
      <c r="G17" s="377">
        <f t="shared" si="0"/>
        <v>0.9965978518864741</v>
      </c>
      <c r="H17" s="1"/>
    </row>
    <row r="18" spans="1:8" x14ac:dyDescent="0.25">
      <c r="A18" s="11"/>
      <c r="B18" s="23"/>
      <c r="C18" s="1"/>
      <c r="D18" s="380"/>
      <c r="E18" s="1"/>
      <c r="F18" s="30"/>
      <c r="G18" s="377"/>
      <c r="H18" s="1"/>
    </row>
    <row r="19" spans="1:8" x14ac:dyDescent="0.25">
      <c r="A19" s="11">
        <v>15</v>
      </c>
      <c r="B19" s="14" t="s">
        <v>600</v>
      </c>
      <c r="C19" s="3" t="s">
        <v>20</v>
      </c>
      <c r="D19" s="381">
        <v>9871695</v>
      </c>
      <c r="E19" s="31">
        <v>11661359</v>
      </c>
      <c r="F19" s="31">
        <v>11661359</v>
      </c>
      <c r="G19" s="377">
        <f t="shared" si="0"/>
        <v>1</v>
      </c>
      <c r="H19" s="389"/>
    </row>
    <row r="20" spans="1:8" x14ac:dyDescent="0.25">
      <c r="A20" s="11"/>
      <c r="B20" s="14"/>
      <c r="C20" s="1"/>
      <c r="D20" s="380"/>
      <c r="E20" s="1"/>
      <c r="F20" s="1"/>
      <c r="G20" s="377"/>
      <c r="H20" s="1"/>
    </row>
    <row r="21" spans="1:8" x14ac:dyDescent="0.25">
      <c r="A21" s="587" t="s">
        <v>177</v>
      </c>
      <c r="B21" s="587"/>
      <c r="C21" s="1"/>
      <c r="D21" s="380"/>
      <c r="E21" s="1"/>
      <c r="F21" s="1"/>
      <c r="G21" s="377"/>
      <c r="H21" s="1"/>
    </row>
    <row r="22" spans="1:8" x14ac:dyDescent="0.25">
      <c r="A22" s="11">
        <v>16</v>
      </c>
      <c r="B22" s="12" t="s">
        <v>21</v>
      </c>
      <c r="C22" s="1" t="s">
        <v>22</v>
      </c>
      <c r="D22" s="380">
        <v>2500000</v>
      </c>
      <c r="E22" s="30">
        <v>2900000</v>
      </c>
      <c r="F22" s="30">
        <v>2879195</v>
      </c>
      <c r="G22" s="377">
        <f t="shared" si="0"/>
        <v>0.9928258620689655</v>
      </c>
      <c r="H22" s="1" t="s">
        <v>667</v>
      </c>
    </row>
    <row r="23" spans="1:8" ht="30" x14ac:dyDescent="0.25">
      <c r="A23" s="11">
        <v>17</v>
      </c>
      <c r="B23" s="12" t="s">
        <v>23</v>
      </c>
      <c r="C23" s="1" t="s">
        <v>24</v>
      </c>
      <c r="D23" s="380">
        <v>19000000</v>
      </c>
      <c r="E23" s="30">
        <v>27000000</v>
      </c>
      <c r="F23" s="30">
        <v>26201745</v>
      </c>
      <c r="G23" s="377">
        <f t="shared" si="0"/>
        <v>0.97043500000000005</v>
      </c>
      <c r="H23" s="373" t="s">
        <v>603</v>
      </c>
    </row>
    <row r="24" spans="1:8" x14ac:dyDescent="0.25">
      <c r="A24" s="11">
        <v>18</v>
      </c>
      <c r="B24" s="13" t="s">
        <v>157</v>
      </c>
      <c r="C24" s="2" t="s">
        <v>25</v>
      </c>
      <c r="D24" s="32">
        <f>D22+D23</f>
        <v>21500000</v>
      </c>
      <c r="E24" s="32">
        <f>+E22+E23</f>
        <v>29900000</v>
      </c>
      <c r="F24" s="32">
        <f>+F22+F23</f>
        <v>29080940</v>
      </c>
      <c r="G24" s="377">
        <f t="shared" si="0"/>
        <v>0.97260668896321067</v>
      </c>
      <c r="H24" s="1"/>
    </row>
    <row r="25" spans="1:8" hidden="1" x14ac:dyDescent="0.25">
      <c r="A25" s="11">
        <v>19</v>
      </c>
      <c r="B25" s="12" t="s">
        <v>26</v>
      </c>
      <c r="C25" s="1" t="s">
        <v>27</v>
      </c>
      <c r="D25" s="380"/>
      <c r="E25" s="30"/>
      <c r="F25" s="30"/>
      <c r="G25" s="377"/>
      <c r="H25" s="1"/>
    </row>
    <row r="26" spans="1:8" x14ac:dyDescent="0.25">
      <c r="A26" s="11">
        <v>20</v>
      </c>
      <c r="B26" s="12" t="s">
        <v>28</v>
      </c>
      <c r="C26" s="1" t="s">
        <v>29</v>
      </c>
      <c r="D26" s="380">
        <v>320000</v>
      </c>
      <c r="E26" s="30">
        <v>416000</v>
      </c>
      <c r="F26" s="30">
        <v>415267</v>
      </c>
      <c r="G26" s="377">
        <f t="shared" si="0"/>
        <v>0.99823798076923076</v>
      </c>
      <c r="H26" s="1" t="s">
        <v>423</v>
      </c>
    </row>
    <row r="27" spans="1:8" x14ac:dyDescent="0.25">
      <c r="A27" s="11">
        <v>21</v>
      </c>
      <c r="B27" s="13" t="s">
        <v>158</v>
      </c>
      <c r="C27" s="2" t="s">
        <v>30</v>
      </c>
      <c r="D27" s="32">
        <f>D25+D26</f>
        <v>320000</v>
      </c>
      <c r="E27" s="32">
        <f>+E26</f>
        <v>416000</v>
      </c>
      <c r="F27" s="32">
        <f>+F26</f>
        <v>415267</v>
      </c>
      <c r="G27" s="377">
        <f t="shared" si="0"/>
        <v>0.99823798076923076</v>
      </c>
      <c r="H27" s="1"/>
    </row>
    <row r="28" spans="1:8" x14ac:dyDescent="0.25">
      <c r="A28" s="11">
        <v>22</v>
      </c>
      <c r="B28" s="12" t="s">
        <v>31</v>
      </c>
      <c r="C28" s="4" t="s">
        <v>32</v>
      </c>
      <c r="D28" s="380">
        <v>4300000</v>
      </c>
      <c r="E28" s="35">
        <v>4000000</v>
      </c>
      <c r="F28" s="35">
        <v>3549584</v>
      </c>
      <c r="G28" s="377">
        <f t="shared" si="0"/>
        <v>0.88739599999999996</v>
      </c>
      <c r="H28" s="1" t="s">
        <v>668</v>
      </c>
    </row>
    <row r="29" spans="1:8" hidden="1" x14ac:dyDescent="0.25">
      <c r="A29" s="11">
        <v>23</v>
      </c>
      <c r="B29" s="12" t="s">
        <v>119</v>
      </c>
      <c r="C29" s="1" t="s">
        <v>33</v>
      </c>
      <c r="D29" s="380"/>
      <c r="E29" s="1"/>
      <c r="F29" s="30"/>
      <c r="G29" s="377"/>
      <c r="H29" s="1"/>
    </row>
    <row r="30" spans="1:8" x14ac:dyDescent="0.25">
      <c r="A30" s="11">
        <v>24</v>
      </c>
      <c r="B30" s="12" t="s">
        <v>34</v>
      </c>
      <c r="C30" s="1" t="s">
        <v>35</v>
      </c>
      <c r="D30" s="380">
        <v>300000</v>
      </c>
      <c r="E30" s="30">
        <v>402800</v>
      </c>
      <c r="F30" s="30">
        <v>402800</v>
      </c>
      <c r="G30" s="377">
        <f t="shared" si="0"/>
        <v>1</v>
      </c>
      <c r="H30" s="373" t="s">
        <v>669</v>
      </c>
    </row>
    <row r="31" spans="1:8" x14ac:dyDescent="0.25">
      <c r="A31" s="11">
        <v>25</v>
      </c>
      <c r="B31" s="12" t="s">
        <v>125</v>
      </c>
      <c r="C31" s="1" t="s">
        <v>36</v>
      </c>
      <c r="D31" s="380"/>
      <c r="E31" s="30">
        <v>200000</v>
      </c>
      <c r="F31" s="30">
        <v>200000</v>
      </c>
      <c r="G31" s="377">
        <f t="shared" si="0"/>
        <v>1</v>
      </c>
      <c r="H31" s="1" t="s">
        <v>670</v>
      </c>
    </row>
    <row r="32" spans="1:8" ht="45" x14ac:dyDescent="0.25">
      <c r="A32" s="11">
        <v>26</v>
      </c>
      <c r="B32" s="12" t="s">
        <v>126</v>
      </c>
      <c r="C32" s="1" t="s">
        <v>37</v>
      </c>
      <c r="D32" s="380">
        <v>6750000</v>
      </c>
      <c r="E32" s="30">
        <v>1400000</v>
      </c>
      <c r="F32" s="30">
        <v>1360571</v>
      </c>
      <c r="G32" s="377">
        <f t="shared" si="0"/>
        <v>0.9718364285714286</v>
      </c>
      <c r="H32" s="373" t="s">
        <v>671</v>
      </c>
    </row>
    <row r="33" spans="1:8" x14ac:dyDescent="0.25">
      <c r="A33" s="11">
        <v>27</v>
      </c>
      <c r="B33" s="13" t="s">
        <v>159</v>
      </c>
      <c r="C33" s="2" t="s">
        <v>38</v>
      </c>
      <c r="D33" s="32">
        <f>D28+D29+D30+D31+D32</f>
        <v>11350000</v>
      </c>
      <c r="E33" s="32">
        <f>+E32+E31+E30+E29+E28</f>
        <v>6002800</v>
      </c>
      <c r="F33" s="32">
        <f>+F32+F31+F30+F29+F28</f>
        <v>5512955</v>
      </c>
      <c r="G33" s="377">
        <f t="shared" si="0"/>
        <v>0.91839724795095623</v>
      </c>
      <c r="H33" s="1"/>
    </row>
    <row r="34" spans="1:8" x14ac:dyDescent="0.25">
      <c r="A34" s="11">
        <v>28</v>
      </c>
      <c r="B34" s="12" t="s">
        <v>39</v>
      </c>
      <c r="C34" s="1" t="s">
        <v>40</v>
      </c>
      <c r="D34" s="380">
        <v>38485</v>
      </c>
      <c r="E34" s="30">
        <v>221230</v>
      </c>
      <c r="F34" s="30">
        <v>174338</v>
      </c>
      <c r="G34" s="377">
        <f t="shared" si="0"/>
        <v>0.7880395967997107</v>
      </c>
      <c r="H34" s="1" t="s">
        <v>588</v>
      </c>
    </row>
    <row r="35" spans="1:8" x14ac:dyDescent="0.25">
      <c r="A35" s="11">
        <v>29</v>
      </c>
      <c r="B35" s="13" t="s">
        <v>160</v>
      </c>
      <c r="C35" s="2" t="s">
        <v>41</v>
      </c>
      <c r="D35" s="32">
        <f>SUM(D34)</f>
        <v>38485</v>
      </c>
      <c r="E35" s="32">
        <f>+E34</f>
        <v>221230</v>
      </c>
      <c r="F35" s="32">
        <f>+F34</f>
        <v>174338</v>
      </c>
      <c r="G35" s="377">
        <f t="shared" si="0"/>
        <v>0.7880395967997107</v>
      </c>
      <c r="H35" s="1"/>
    </row>
    <row r="36" spans="1:8" x14ac:dyDescent="0.25">
      <c r="A36" s="11">
        <v>30</v>
      </c>
      <c r="B36" s="15" t="s">
        <v>42</v>
      </c>
      <c r="C36" s="4" t="s">
        <v>43</v>
      </c>
      <c r="D36" s="380">
        <v>6771610</v>
      </c>
      <c r="E36" s="380">
        <v>8570000</v>
      </c>
      <c r="F36" s="30">
        <v>8344517</v>
      </c>
      <c r="G36" s="377">
        <f t="shared" si="0"/>
        <v>0.97368926487747953</v>
      </c>
      <c r="H36" s="30"/>
    </row>
    <row r="37" spans="1:8" hidden="1" x14ac:dyDescent="0.25">
      <c r="A37" s="11">
        <v>31</v>
      </c>
      <c r="B37" s="15" t="s">
        <v>493</v>
      </c>
      <c r="C37" s="4" t="s">
        <v>44</v>
      </c>
      <c r="D37" s="380"/>
      <c r="E37" s="1"/>
      <c r="F37" s="30"/>
      <c r="G37" s="377"/>
      <c r="H37" s="1"/>
    </row>
    <row r="38" spans="1:8" x14ac:dyDescent="0.25">
      <c r="A38" s="11">
        <v>32</v>
      </c>
      <c r="B38" s="15" t="s">
        <v>162</v>
      </c>
      <c r="C38" s="1" t="s">
        <v>161</v>
      </c>
      <c r="D38" s="380">
        <v>2000</v>
      </c>
      <c r="E38" s="30">
        <v>7146759</v>
      </c>
      <c r="F38" s="30">
        <v>24</v>
      </c>
      <c r="G38" s="377">
        <f t="shared" si="0"/>
        <v>3.3581655684765639E-6</v>
      </c>
      <c r="H38" s="1" t="s">
        <v>559</v>
      </c>
    </row>
    <row r="39" spans="1:8" x14ac:dyDescent="0.25">
      <c r="A39" s="11">
        <v>33</v>
      </c>
      <c r="B39" s="13" t="s">
        <v>163</v>
      </c>
      <c r="C39" s="2" t="s">
        <v>45</v>
      </c>
      <c r="D39" s="32">
        <f>D36+D37+D38</f>
        <v>6773610</v>
      </c>
      <c r="E39" s="32">
        <f t="shared" ref="E39" si="1">E36+E37+E38</f>
        <v>15716759</v>
      </c>
      <c r="F39" s="32">
        <f t="shared" ref="F39" si="2">F36+F37+F38</f>
        <v>8344541</v>
      </c>
      <c r="G39" s="377">
        <f t="shared" si="0"/>
        <v>0.53093268147714168</v>
      </c>
      <c r="H39" s="1"/>
    </row>
    <row r="40" spans="1:8" x14ac:dyDescent="0.25">
      <c r="A40" s="11">
        <v>34</v>
      </c>
      <c r="B40" s="23" t="s">
        <v>179</v>
      </c>
      <c r="C40" s="3" t="s">
        <v>46</v>
      </c>
      <c r="D40" s="31">
        <f>D24+D27+D33+D35+D39</f>
        <v>39982095</v>
      </c>
      <c r="E40" s="31">
        <f>+E39+E33+E35+E27+E24</f>
        <v>52256789</v>
      </c>
      <c r="F40" s="31">
        <f>+F39+F33+F35+F27+F24</f>
        <v>43528041</v>
      </c>
      <c r="G40" s="377">
        <f t="shared" si="0"/>
        <v>0.83296432545826726</v>
      </c>
      <c r="H40" s="1"/>
    </row>
    <row r="41" spans="1:8" x14ac:dyDescent="0.25">
      <c r="A41" s="11"/>
      <c r="B41" s="23"/>
      <c r="C41" s="1"/>
      <c r="D41" s="380"/>
      <c r="E41" s="380"/>
      <c r="F41" s="1"/>
      <c r="G41" s="377"/>
      <c r="H41" s="1"/>
    </row>
    <row r="42" spans="1:8" hidden="1" x14ac:dyDescent="0.25">
      <c r="A42" s="457" t="s">
        <v>180</v>
      </c>
      <c r="B42" s="40"/>
      <c r="C42" s="1"/>
      <c r="D42" s="380"/>
      <c r="E42" s="380"/>
      <c r="F42" s="1"/>
      <c r="G42" s="377"/>
      <c r="H42" s="1"/>
    </row>
    <row r="43" spans="1:8" hidden="1" x14ac:dyDescent="0.25">
      <c r="A43" s="11">
        <v>35</v>
      </c>
      <c r="B43" s="13" t="s">
        <v>128</v>
      </c>
      <c r="C43" s="2" t="s">
        <v>47</v>
      </c>
      <c r="D43" s="380"/>
      <c r="E43" s="380"/>
      <c r="F43" s="30"/>
      <c r="G43" s="377"/>
      <c r="H43" s="1"/>
    </row>
    <row r="44" spans="1:8" hidden="1" x14ac:dyDescent="0.25">
      <c r="A44" s="11">
        <v>36</v>
      </c>
      <c r="B44" s="13" t="s">
        <v>129</v>
      </c>
      <c r="C44" s="2" t="s">
        <v>48</v>
      </c>
      <c r="D44" s="380"/>
      <c r="E44" s="380"/>
      <c r="F44" s="30"/>
      <c r="G44" s="377"/>
      <c r="H44" s="1"/>
    </row>
    <row r="45" spans="1:8" hidden="1" x14ac:dyDescent="0.25">
      <c r="A45" s="11">
        <v>37</v>
      </c>
      <c r="B45" s="23" t="s">
        <v>181</v>
      </c>
      <c r="C45" s="3" t="s">
        <v>49</v>
      </c>
      <c r="D45" s="380"/>
      <c r="E45" s="380"/>
      <c r="F45" s="31"/>
      <c r="G45" s="377"/>
      <c r="H45" s="1"/>
    </row>
    <row r="46" spans="1:8" hidden="1" x14ac:dyDescent="0.25">
      <c r="A46" s="11"/>
      <c r="B46" s="23"/>
      <c r="C46" s="1"/>
      <c r="D46" s="380"/>
      <c r="E46" s="380"/>
      <c r="F46" s="1"/>
      <c r="G46" s="377"/>
      <c r="H46" s="1"/>
    </row>
    <row r="47" spans="1:8" hidden="1" x14ac:dyDescent="0.25">
      <c r="A47" s="587" t="s">
        <v>182</v>
      </c>
      <c r="B47" s="587"/>
      <c r="C47" s="1"/>
      <c r="D47" s="380"/>
      <c r="E47" s="380"/>
      <c r="F47" s="1"/>
      <c r="G47" s="377"/>
      <c r="H47" s="1"/>
    </row>
    <row r="48" spans="1:8" hidden="1" x14ac:dyDescent="0.25">
      <c r="A48" s="11">
        <v>38</v>
      </c>
      <c r="B48" s="15" t="s">
        <v>50</v>
      </c>
      <c r="C48" s="4" t="s">
        <v>51</v>
      </c>
      <c r="D48" s="380"/>
      <c r="E48" s="380"/>
      <c r="F48" s="30"/>
      <c r="G48" s="377"/>
      <c r="H48" s="1"/>
    </row>
    <row r="49" spans="1:8" hidden="1" x14ac:dyDescent="0.25">
      <c r="A49" s="11">
        <v>39</v>
      </c>
      <c r="B49" s="15" t="s">
        <v>154</v>
      </c>
      <c r="C49" s="4" t="s">
        <v>51</v>
      </c>
      <c r="D49" s="380"/>
      <c r="E49" s="380"/>
      <c r="F49" s="30"/>
      <c r="G49" s="377"/>
      <c r="H49" s="1"/>
    </row>
    <row r="50" spans="1:8" hidden="1" x14ac:dyDescent="0.25">
      <c r="A50" s="11">
        <v>40</v>
      </c>
      <c r="B50" s="15" t="s">
        <v>130</v>
      </c>
      <c r="C50" s="4" t="s">
        <v>52</v>
      </c>
      <c r="D50" s="380"/>
      <c r="E50" s="380"/>
      <c r="F50" s="30"/>
      <c r="G50" s="377"/>
      <c r="H50" s="1"/>
    </row>
    <row r="51" spans="1:8" hidden="1" x14ac:dyDescent="0.25">
      <c r="A51" s="11">
        <v>41</v>
      </c>
      <c r="B51" s="15" t="s">
        <v>131</v>
      </c>
      <c r="C51" s="1" t="s">
        <v>53</v>
      </c>
      <c r="D51" s="380"/>
      <c r="E51" s="380"/>
      <c r="F51" s="30"/>
      <c r="G51" s="377"/>
      <c r="H51" s="1"/>
    </row>
    <row r="52" spans="1:8" hidden="1" x14ac:dyDescent="0.25">
      <c r="A52" s="11">
        <v>42</v>
      </c>
      <c r="B52" s="15" t="s">
        <v>54</v>
      </c>
      <c r="C52" s="1" t="s">
        <v>55</v>
      </c>
      <c r="D52" s="380"/>
      <c r="E52" s="380"/>
      <c r="F52" s="30"/>
      <c r="G52" s="377"/>
      <c r="H52" s="1"/>
    </row>
    <row r="53" spans="1:8" hidden="1" x14ac:dyDescent="0.25">
      <c r="A53" s="11">
        <v>43</v>
      </c>
      <c r="B53" s="23" t="s">
        <v>183</v>
      </c>
      <c r="C53" s="3" t="s">
        <v>56</v>
      </c>
      <c r="D53" s="380"/>
      <c r="E53" s="380"/>
      <c r="F53" s="30"/>
      <c r="G53" s="377"/>
      <c r="H53" s="1"/>
    </row>
    <row r="54" spans="1:8" hidden="1" x14ac:dyDescent="0.25">
      <c r="A54" s="11"/>
      <c r="B54" s="23"/>
      <c r="C54" s="1"/>
      <c r="D54" s="380"/>
      <c r="E54" s="380"/>
      <c r="F54" s="1"/>
      <c r="G54" s="377"/>
      <c r="H54" s="1"/>
    </row>
    <row r="55" spans="1:8" x14ac:dyDescent="0.25">
      <c r="A55" s="587" t="s">
        <v>184</v>
      </c>
      <c r="B55" s="587"/>
      <c r="C55" s="1"/>
      <c r="D55" s="380"/>
      <c r="E55" s="380"/>
      <c r="F55" s="1"/>
      <c r="G55" s="377"/>
      <c r="H55" s="1"/>
    </row>
    <row r="56" spans="1:8" hidden="1" x14ac:dyDescent="0.25">
      <c r="A56" s="11">
        <v>44</v>
      </c>
      <c r="B56" s="338" t="s">
        <v>650</v>
      </c>
      <c r="C56" s="15" t="s">
        <v>651</v>
      </c>
      <c r="D56" s="380"/>
      <c r="E56" s="380"/>
      <c r="F56" s="1"/>
      <c r="G56" s="377"/>
      <c r="H56" s="1"/>
    </row>
    <row r="57" spans="1:8" hidden="1" x14ac:dyDescent="0.25">
      <c r="A57" s="11">
        <v>45</v>
      </c>
      <c r="B57" s="13" t="s">
        <v>132</v>
      </c>
      <c r="C57" s="2" t="s">
        <v>57</v>
      </c>
      <c r="D57" s="380"/>
      <c r="E57" s="380"/>
      <c r="F57" s="32"/>
      <c r="G57" s="377"/>
      <c r="H57" s="1"/>
    </row>
    <row r="58" spans="1:8" x14ac:dyDescent="0.25">
      <c r="A58" s="11">
        <v>46</v>
      </c>
      <c r="B58" s="13" t="s">
        <v>58</v>
      </c>
      <c r="C58" s="2" t="s">
        <v>59</v>
      </c>
      <c r="D58" s="380">
        <v>48382</v>
      </c>
      <c r="E58" s="380"/>
      <c r="F58" s="32"/>
      <c r="G58" s="377"/>
      <c r="H58" s="1"/>
    </row>
    <row r="59" spans="1:8" x14ac:dyDescent="0.25">
      <c r="A59" s="11">
        <v>47</v>
      </c>
      <c r="B59" s="13" t="s">
        <v>60</v>
      </c>
      <c r="C59" s="2" t="s">
        <v>61</v>
      </c>
      <c r="D59" s="380">
        <v>62354</v>
      </c>
      <c r="E59" s="380">
        <v>454799</v>
      </c>
      <c r="F59" s="32">
        <v>454799</v>
      </c>
      <c r="G59" s="377">
        <f t="shared" si="0"/>
        <v>1</v>
      </c>
      <c r="H59" s="1" t="s">
        <v>657</v>
      </c>
    </row>
    <row r="60" spans="1:8" hidden="1" x14ac:dyDescent="0.25">
      <c r="A60" s="11">
        <v>48</v>
      </c>
      <c r="B60" s="13" t="s">
        <v>62</v>
      </c>
      <c r="C60" s="2" t="s">
        <v>63</v>
      </c>
      <c r="D60" s="380"/>
      <c r="E60" s="380"/>
      <c r="F60" s="32"/>
      <c r="G60" s="377"/>
      <c r="H60" s="1"/>
    </row>
    <row r="61" spans="1:8" x14ac:dyDescent="0.25">
      <c r="A61" s="11">
        <v>49</v>
      </c>
      <c r="B61" s="13" t="s">
        <v>64</v>
      </c>
      <c r="C61" s="2" t="s">
        <v>65</v>
      </c>
      <c r="D61" s="380">
        <v>29899</v>
      </c>
      <c r="E61" s="380">
        <v>122795</v>
      </c>
      <c r="F61" s="32">
        <v>122795</v>
      </c>
      <c r="G61" s="377">
        <f t="shared" si="0"/>
        <v>1</v>
      </c>
      <c r="H61" s="1"/>
    </row>
    <row r="62" spans="1:8" x14ac:dyDescent="0.25">
      <c r="A62" s="17">
        <v>50</v>
      </c>
      <c r="B62" s="23" t="s">
        <v>185</v>
      </c>
      <c r="C62" s="3" t="s">
        <v>66</v>
      </c>
      <c r="D62" s="31">
        <f>D57+D58+D59+D60+D61</f>
        <v>140635</v>
      </c>
      <c r="E62" s="31">
        <f>E57+E58+E59+E60+E61</f>
        <v>577594</v>
      </c>
      <c r="F62" s="31">
        <f>F57+F58+F59+F60+F61</f>
        <v>577594</v>
      </c>
      <c r="G62" s="377">
        <f t="shared" si="0"/>
        <v>1</v>
      </c>
      <c r="H62" s="1"/>
    </row>
    <row r="63" spans="1:8" x14ac:dyDescent="0.25">
      <c r="A63" s="11"/>
      <c r="B63" s="23"/>
      <c r="C63" s="1"/>
      <c r="D63" s="380"/>
      <c r="E63" s="380"/>
      <c r="F63" s="1"/>
      <c r="G63" s="377"/>
      <c r="H63" s="1"/>
    </row>
    <row r="64" spans="1:8" x14ac:dyDescent="0.25">
      <c r="A64" s="588" t="s">
        <v>186</v>
      </c>
      <c r="B64" s="588"/>
      <c r="C64" s="1"/>
      <c r="D64" s="380"/>
      <c r="E64" s="380"/>
      <c r="F64" s="1"/>
      <c r="G64" s="377"/>
      <c r="H64" s="1"/>
    </row>
    <row r="65" spans="1:8" x14ac:dyDescent="0.25">
      <c r="A65" s="11">
        <v>51</v>
      </c>
      <c r="B65" s="13" t="s">
        <v>67</v>
      </c>
      <c r="C65" s="2" t="s">
        <v>68</v>
      </c>
      <c r="D65" s="380">
        <v>3951618</v>
      </c>
      <c r="E65" s="380"/>
      <c r="F65" s="30"/>
      <c r="G65" s="377"/>
      <c r="H65" s="1"/>
    </row>
    <row r="66" spans="1:8" x14ac:dyDescent="0.25">
      <c r="A66" s="11">
        <v>52</v>
      </c>
      <c r="B66" s="13" t="s">
        <v>69</v>
      </c>
      <c r="C66" s="2" t="s">
        <v>70</v>
      </c>
      <c r="D66" s="380">
        <v>1066937</v>
      </c>
      <c r="E66" s="380"/>
      <c r="F66" s="30"/>
      <c r="G66" s="377"/>
      <c r="H66" s="1"/>
    </row>
    <row r="67" spans="1:8" x14ac:dyDescent="0.25">
      <c r="A67" s="17">
        <v>53</v>
      </c>
      <c r="B67" s="23" t="s">
        <v>187</v>
      </c>
      <c r="C67" s="3" t="s">
        <v>71</v>
      </c>
      <c r="D67" s="31">
        <f>D65+D66</f>
        <v>5018555</v>
      </c>
      <c r="E67" s="380"/>
      <c r="F67" s="31"/>
      <c r="G67" s="377"/>
      <c r="H67" s="1"/>
    </row>
    <row r="68" spans="1:8" hidden="1" x14ac:dyDescent="0.25">
      <c r="A68" s="11"/>
      <c r="B68" s="14"/>
      <c r="C68" s="1"/>
      <c r="D68" s="380"/>
      <c r="E68" s="380"/>
      <c r="F68" s="1"/>
      <c r="G68" s="377"/>
      <c r="H68" s="1"/>
    </row>
    <row r="69" spans="1:8" hidden="1" x14ac:dyDescent="0.25">
      <c r="A69" s="587" t="s">
        <v>188</v>
      </c>
      <c r="B69" s="587"/>
      <c r="C69" s="1"/>
      <c r="D69" s="380"/>
      <c r="E69" s="380"/>
      <c r="F69" s="1"/>
      <c r="G69" s="377"/>
      <c r="H69" s="1"/>
    </row>
    <row r="70" spans="1:8" hidden="1" x14ac:dyDescent="0.25">
      <c r="A70" s="11">
        <v>54</v>
      </c>
      <c r="B70" s="13" t="s">
        <v>133</v>
      </c>
      <c r="C70" s="2" t="s">
        <v>72</v>
      </c>
      <c r="D70" s="380"/>
      <c r="E70" s="380"/>
      <c r="F70" s="30"/>
      <c r="G70" s="377"/>
      <c r="H70" s="1"/>
    </row>
    <row r="71" spans="1:8" hidden="1" x14ac:dyDescent="0.25">
      <c r="A71" s="11">
        <v>55</v>
      </c>
      <c r="B71" s="13" t="s">
        <v>583</v>
      </c>
      <c r="C71" s="2" t="s">
        <v>584</v>
      </c>
      <c r="D71" s="380"/>
      <c r="E71" s="380"/>
      <c r="F71" s="32"/>
      <c r="G71" s="377"/>
      <c r="H71" s="1"/>
    </row>
    <row r="72" spans="1:8" hidden="1" x14ac:dyDescent="0.25">
      <c r="A72" s="17">
        <v>56</v>
      </c>
      <c r="B72" s="14" t="s">
        <v>155</v>
      </c>
      <c r="C72" s="3" t="s">
        <v>73</v>
      </c>
      <c r="D72" s="380"/>
      <c r="E72" s="380"/>
      <c r="F72" s="31"/>
      <c r="G72" s="377"/>
      <c r="H72" s="1"/>
    </row>
    <row r="73" spans="1:8" hidden="1" x14ac:dyDescent="0.25">
      <c r="A73" s="11"/>
      <c r="B73" s="14"/>
      <c r="C73" s="1"/>
      <c r="D73" s="380"/>
      <c r="E73" s="380"/>
      <c r="F73" s="1"/>
      <c r="G73" s="377"/>
      <c r="H73" s="1"/>
    </row>
    <row r="74" spans="1:8" hidden="1" x14ac:dyDescent="0.25">
      <c r="A74" s="11"/>
      <c r="B74" s="14"/>
      <c r="C74" s="1"/>
      <c r="D74" s="380"/>
      <c r="E74" s="380"/>
      <c r="F74" s="1"/>
      <c r="G74" s="377"/>
      <c r="H74" s="1"/>
    </row>
    <row r="75" spans="1:8" ht="15.75" x14ac:dyDescent="0.25">
      <c r="A75" s="11">
        <v>57</v>
      </c>
      <c r="B75" s="16" t="s">
        <v>164</v>
      </c>
      <c r="C75" s="5" t="s">
        <v>74</v>
      </c>
      <c r="D75" s="33">
        <f>D17+D19+D40+D45+D53+D62+D67+D72</f>
        <v>105600517</v>
      </c>
      <c r="E75" s="33">
        <f>E17+E19+E40+E45+E53+E62+E67+E72</f>
        <v>134097650</v>
      </c>
      <c r="F75" s="33">
        <f>F17+F19+F40+F45+F53+F62+F67+F72</f>
        <v>125132106</v>
      </c>
      <c r="G75" s="377">
        <f t="shared" ref="G75:G118" si="3">F75/E75</f>
        <v>0.93314167697942507</v>
      </c>
      <c r="H75" s="1"/>
    </row>
    <row r="76" spans="1:8" ht="15.75" x14ac:dyDescent="0.25">
      <c r="A76" s="11"/>
      <c r="B76" s="16"/>
      <c r="C76" s="1"/>
      <c r="D76" s="380"/>
      <c r="E76" s="380"/>
      <c r="F76" s="1"/>
      <c r="G76" s="377"/>
      <c r="H76" s="1"/>
    </row>
    <row r="77" spans="1:8" hidden="1" x14ac:dyDescent="0.25">
      <c r="A77" s="587" t="s">
        <v>189</v>
      </c>
      <c r="B77" s="587"/>
      <c r="C77" s="1"/>
      <c r="D77" s="380"/>
      <c r="E77" s="380"/>
      <c r="F77" s="1"/>
      <c r="G77" s="377"/>
      <c r="H77" s="1"/>
    </row>
    <row r="78" spans="1:8" hidden="1" x14ac:dyDescent="0.25">
      <c r="A78" s="11">
        <v>58</v>
      </c>
      <c r="B78" s="12" t="s">
        <v>165</v>
      </c>
      <c r="C78" s="1" t="s">
        <v>75</v>
      </c>
      <c r="D78" s="380"/>
      <c r="E78" s="380"/>
      <c r="F78" s="30"/>
      <c r="G78" s="377"/>
      <c r="H78" s="1"/>
    </row>
    <row r="79" spans="1:8" hidden="1" x14ac:dyDescent="0.25">
      <c r="A79" s="11">
        <v>59</v>
      </c>
      <c r="B79" s="12" t="s">
        <v>76</v>
      </c>
      <c r="C79" s="1" t="s">
        <v>77</v>
      </c>
      <c r="D79" s="380"/>
      <c r="E79" s="380"/>
      <c r="F79" s="30"/>
      <c r="G79" s="377"/>
      <c r="H79" s="1"/>
    </row>
    <row r="80" spans="1:8" hidden="1" x14ac:dyDescent="0.25">
      <c r="A80" s="11">
        <v>60</v>
      </c>
      <c r="B80" s="12" t="s">
        <v>134</v>
      </c>
      <c r="C80" s="1" t="s">
        <v>78</v>
      </c>
      <c r="D80" s="380"/>
      <c r="E80" s="380"/>
      <c r="F80" s="30"/>
      <c r="G80" s="377"/>
      <c r="H80" s="1"/>
    </row>
    <row r="81" spans="1:8" hidden="1" x14ac:dyDescent="0.25">
      <c r="A81" s="11">
        <v>61</v>
      </c>
      <c r="B81" s="13" t="s">
        <v>166</v>
      </c>
      <c r="C81" s="2" t="s">
        <v>79</v>
      </c>
      <c r="D81" s="380"/>
      <c r="E81" s="380"/>
      <c r="F81" s="30"/>
      <c r="G81" s="377"/>
      <c r="H81" s="1"/>
    </row>
    <row r="82" spans="1:8" ht="15.75" hidden="1" x14ac:dyDescent="0.25">
      <c r="A82" s="17">
        <v>62</v>
      </c>
      <c r="B82" s="39" t="s">
        <v>195</v>
      </c>
      <c r="C82" s="5" t="s">
        <v>80</v>
      </c>
      <c r="D82" s="380"/>
      <c r="E82" s="380"/>
      <c r="F82" s="31"/>
      <c r="G82" s="377"/>
      <c r="H82" s="1"/>
    </row>
    <row r="83" spans="1:8" ht="15.75" hidden="1" x14ac:dyDescent="0.25">
      <c r="A83" s="11"/>
      <c r="B83" s="16"/>
      <c r="C83" s="1"/>
      <c r="D83" s="380"/>
      <c r="E83" s="380"/>
      <c r="F83" s="1"/>
      <c r="G83" s="377"/>
      <c r="H83" s="1"/>
    </row>
    <row r="84" spans="1:8" hidden="1" x14ac:dyDescent="0.25">
      <c r="A84" s="587" t="s">
        <v>190</v>
      </c>
      <c r="B84" s="587"/>
      <c r="C84" s="1"/>
      <c r="D84" s="380"/>
      <c r="E84" s="380"/>
      <c r="F84" s="30"/>
      <c r="G84" s="377"/>
      <c r="H84" s="1"/>
    </row>
    <row r="85" spans="1:8" hidden="1" x14ac:dyDescent="0.25">
      <c r="A85" s="11">
        <v>63</v>
      </c>
      <c r="B85" s="12" t="s">
        <v>81</v>
      </c>
      <c r="C85" s="1" t="s">
        <v>82</v>
      </c>
      <c r="D85" s="380"/>
      <c r="E85" s="380"/>
      <c r="F85" s="30"/>
      <c r="G85" s="377"/>
      <c r="H85" s="1"/>
    </row>
    <row r="86" spans="1:8" hidden="1" x14ac:dyDescent="0.25">
      <c r="A86" s="11">
        <v>64</v>
      </c>
      <c r="B86" s="12" t="s">
        <v>83</v>
      </c>
      <c r="C86" s="1" t="s">
        <v>84</v>
      </c>
      <c r="D86" s="380"/>
      <c r="E86" s="380"/>
      <c r="F86" s="30"/>
      <c r="G86" s="377"/>
      <c r="H86" s="1"/>
    </row>
    <row r="87" spans="1:8" hidden="1" x14ac:dyDescent="0.25">
      <c r="A87" s="11">
        <v>65</v>
      </c>
      <c r="B87" s="12" t="s">
        <v>135</v>
      </c>
      <c r="C87" s="1" t="s">
        <v>85</v>
      </c>
      <c r="D87" s="380"/>
      <c r="E87" s="380"/>
      <c r="F87" s="30"/>
      <c r="G87" s="377"/>
      <c r="H87" s="1"/>
    </row>
    <row r="88" spans="1:8" hidden="1" x14ac:dyDescent="0.25">
      <c r="A88" s="11">
        <v>66</v>
      </c>
      <c r="B88" s="12" t="s">
        <v>136</v>
      </c>
      <c r="C88" s="1" t="s">
        <v>86</v>
      </c>
      <c r="D88" s="380"/>
      <c r="E88" s="380"/>
      <c r="F88" s="30"/>
      <c r="G88" s="377"/>
      <c r="H88" s="1"/>
    </row>
    <row r="89" spans="1:8" hidden="1" x14ac:dyDescent="0.25">
      <c r="A89" s="11">
        <v>67</v>
      </c>
      <c r="B89" s="12" t="s">
        <v>87</v>
      </c>
      <c r="C89" s="1" t="s">
        <v>88</v>
      </c>
      <c r="D89" s="380"/>
      <c r="E89" s="380"/>
      <c r="F89" s="30"/>
      <c r="G89" s="377"/>
      <c r="H89" s="1"/>
    </row>
    <row r="90" spans="1:8" hidden="1" x14ac:dyDescent="0.25">
      <c r="A90" s="11">
        <v>68</v>
      </c>
      <c r="B90" s="12" t="s">
        <v>587</v>
      </c>
      <c r="C90" s="1" t="s">
        <v>586</v>
      </c>
      <c r="D90" s="380"/>
      <c r="E90" s="380"/>
      <c r="F90" s="30"/>
      <c r="G90" s="377"/>
      <c r="H90" s="1"/>
    </row>
    <row r="91" spans="1:8" hidden="1" x14ac:dyDescent="0.25">
      <c r="A91" s="11">
        <v>69</v>
      </c>
      <c r="B91" s="13" t="s">
        <v>172</v>
      </c>
      <c r="C91" s="2" t="s">
        <v>89</v>
      </c>
      <c r="D91" s="380"/>
      <c r="E91" s="380"/>
      <c r="F91" s="30"/>
      <c r="G91" s="377"/>
      <c r="H91" s="1"/>
    </row>
    <row r="92" spans="1:8" hidden="1" x14ac:dyDescent="0.25">
      <c r="A92" s="11">
        <v>70</v>
      </c>
      <c r="B92" s="13" t="s">
        <v>118</v>
      </c>
      <c r="C92" s="2" t="s">
        <v>90</v>
      </c>
      <c r="D92" s="380"/>
      <c r="E92" s="380"/>
      <c r="F92" s="30"/>
      <c r="G92" s="377"/>
      <c r="H92" s="1"/>
    </row>
    <row r="93" spans="1:8" hidden="1" x14ac:dyDescent="0.25">
      <c r="A93" s="17">
        <v>71</v>
      </c>
      <c r="B93" s="14" t="s">
        <v>173</v>
      </c>
      <c r="C93" s="3" t="s">
        <v>91</v>
      </c>
      <c r="D93" s="380"/>
      <c r="E93" s="380"/>
      <c r="F93" s="30"/>
      <c r="G93" s="377"/>
      <c r="H93" s="1"/>
    </row>
    <row r="94" spans="1:8" hidden="1" x14ac:dyDescent="0.25">
      <c r="A94" s="11"/>
      <c r="B94" s="14"/>
      <c r="C94" s="1"/>
      <c r="D94" s="380"/>
      <c r="E94" s="380"/>
      <c r="F94" s="1"/>
      <c r="G94" s="377"/>
      <c r="H94" s="1"/>
    </row>
    <row r="95" spans="1:8" hidden="1" x14ac:dyDescent="0.25">
      <c r="A95" s="587" t="s">
        <v>191</v>
      </c>
      <c r="B95" s="587"/>
      <c r="C95" s="1"/>
      <c r="D95" s="380"/>
      <c r="E95" s="380"/>
      <c r="F95" s="1"/>
      <c r="G95" s="377"/>
      <c r="H95" s="1"/>
    </row>
    <row r="96" spans="1:8" hidden="1" x14ac:dyDescent="0.25">
      <c r="A96" s="11">
        <v>72</v>
      </c>
      <c r="B96" s="12" t="s">
        <v>137</v>
      </c>
      <c r="C96" s="1" t="s">
        <v>92</v>
      </c>
      <c r="D96" s="380"/>
      <c r="E96" s="380"/>
      <c r="F96" s="30"/>
      <c r="G96" s="377"/>
      <c r="H96" s="1"/>
    </row>
    <row r="97" spans="1:8" hidden="1" x14ac:dyDescent="0.25">
      <c r="A97" s="17">
        <v>73</v>
      </c>
      <c r="B97" s="14" t="s">
        <v>192</v>
      </c>
      <c r="C97" s="3" t="s">
        <v>93</v>
      </c>
      <c r="D97" s="380"/>
      <c r="E97" s="380"/>
      <c r="F97" s="31"/>
      <c r="G97" s="377"/>
      <c r="H97" s="1"/>
    </row>
    <row r="98" spans="1:8" hidden="1" x14ac:dyDescent="0.25">
      <c r="A98" s="11"/>
      <c r="B98" s="14"/>
      <c r="C98" s="1"/>
      <c r="D98" s="380"/>
      <c r="E98" s="380"/>
      <c r="F98" s="1"/>
      <c r="G98" s="377"/>
      <c r="H98" s="1"/>
    </row>
    <row r="99" spans="1:8" hidden="1" x14ac:dyDescent="0.25">
      <c r="A99" s="587" t="s">
        <v>193</v>
      </c>
      <c r="B99" s="587"/>
      <c r="C99" s="1"/>
      <c r="D99" s="380"/>
      <c r="E99" s="380"/>
      <c r="F99" s="1"/>
      <c r="G99" s="377"/>
      <c r="H99" s="1"/>
    </row>
    <row r="100" spans="1:8" hidden="1" x14ac:dyDescent="0.25">
      <c r="A100" s="17">
        <v>74</v>
      </c>
      <c r="B100" s="13" t="s">
        <v>138</v>
      </c>
      <c r="C100" s="2" t="s">
        <v>94</v>
      </c>
      <c r="D100" s="380"/>
      <c r="E100" s="380"/>
      <c r="F100" s="30"/>
      <c r="G100" s="377"/>
      <c r="H100" s="1"/>
    </row>
    <row r="101" spans="1:8" hidden="1" x14ac:dyDescent="0.25">
      <c r="A101" s="11">
        <v>75</v>
      </c>
      <c r="B101" s="12" t="s">
        <v>139</v>
      </c>
      <c r="C101" s="1" t="s">
        <v>95</v>
      </c>
      <c r="D101" s="380"/>
      <c r="E101" s="380"/>
      <c r="F101" s="30"/>
      <c r="G101" s="377"/>
      <c r="H101" s="1"/>
    </row>
    <row r="102" spans="1:8" hidden="1" x14ac:dyDescent="0.25">
      <c r="A102" s="11">
        <v>76</v>
      </c>
      <c r="B102" s="12" t="s">
        <v>140</v>
      </c>
      <c r="C102" s="1" t="s">
        <v>96</v>
      </c>
      <c r="D102" s="380"/>
      <c r="E102" s="380"/>
      <c r="F102" s="30"/>
      <c r="G102" s="377"/>
      <c r="H102" s="1"/>
    </row>
    <row r="103" spans="1:8" hidden="1" x14ac:dyDescent="0.25">
      <c r="A103" s="11">
        <v>77</v>
      </c>
      <c r="B103" s="12" t="s">
        <v>141</v>
      </c>
      <c r="C103" s="1" t="s">
        <v>97</v>
      </c>
      <c r="D103" s="380"/>
      <c r="E103" s="380"/>
      <c r="F103" s="30"/>
      <c r="G103" s="377"/>
      <c r="H103" s="1"/>
    </row>
    <row r="104" spans="1:8" hidden="1" x14ac:dyDescent="0.25">
      <c r="A104" s="11">
        <v>78</v>
      </c>
      <c r="B104" s="13" t="s">
        <v>167</v>
      </c>
      <c r="C104" s="2" t="s">
        <v>98</v>
      </c>
      <c r="D104" s="380"/>
      <c r="E104" s="380"/>
      <c r="F104" s="30"/>
      <c r="G104" s="377"/>
      <c r="H104" s="1"/>
    </row>
    <row r="105" spans="1:8" hidden="1" x14ac:dyDescent="0.25">
      <c r="A105" s="11">
        <v>79</v>
      </c>
      <c r="B105" s="13" t="s">
        <v>142</v>
      </c>
      <c r="C105" s="2" t="s">
        <v>99</v>
      </c>
      <c r="D105" s="380"/>
      <c r="E105" s="380"/>
      <c r="F105" s="30"/>
      <c r="G105" s="377"/>
      <c r="H105" s="1"/>
    </row>
    <row r="106" spans="1:8" hidden="1" x14ac:dyDescent="0.25">
      <c r="A106" s="17">
        <v>80</v>
      </c>
      <c r="B106" s="23" t="s">
        <v>194</v>
      </c>
      <c r="C106" s="3" t="s">
        <v>100</v>
      </c>
      <c r="D106" s="380"/>
      <c r="E106" s="380"/>
      <c r="F106" s="30"/>
      <c r="G106" s="377"/>
      <c r="H106" s="1"/>
    </row>
    <row r="107" spans="1:8" hidden="1" x14ac:dyDescent="0.25">
      <c r="B107" s="23"/>
      <c r="C107" s="1"/>
      <c r="D107" s="380"/>
      <c r="E107" s="380"/>
      <c r="F107" s="1"/>
      <c r="G107" s="377"/>
      <c r="H107" s="1"/>
    </row>
    <row r="108" spans="1:8" x14ac:dyDescent="0.25">
      <c r="A108" s="587" t="s">
        <v>196</v>
      </c>
      <c r="B108" s="587"/>
      <c r="C108" s="1"/>
      <c r="D108" s="380"/>
      <c r="E108" s="380"/>
      <c r="F108" s="1"/>
      <c r="G108" s="377"/>
      <c r="H108" s="1"/>
    </row>
    <row r="109" spans="1:8" hidden="1" x14ac:dyDescent="0.25">
      <c r="A109" s="11">
        <v>81</v>
      </c>
      <c r="B109" s="339" t="s">
        <v>526</v>
      </c>
      <c r="C109" s="12" t="s">
        <v>527</v>
      </c>
      <c r="D109" s="380"/>
      <c r="E109" s="380"/>
      <c r="F109" s="1"/>
      <c r="G109" s="377"/>
      <c r="H109" s="1"/>
    </row>
    <row r="110" spans="1:8" x14ac:dyDescent="0.25">
      <c r="A110" s="11">
        <v>82</v>
      </c>
      <c r="B110" s="12" t="s">
        <v>143</v>
      </c>
      <c r="C110" s="1" t="s">
        <v>101</v>
      </c>
      <c r="D110" s="380">
        <v>900000</v>
      </c>
      <c r="E110" s="30">
        <v>850000</v>
      </c>
      <c r="F110" s="30">
        <v>624000</v>
      </c>
      <c r="G110" s="377">
        <f t="shared" si="3"/>
        <v>0.73411764705882354</v>
      </c>
      <c r="H110" s="1" t="s">
        <v>538</v>
      </c>
    </row>
    <row r="111" spans="1:8" hidden="1" x14ac:dyDescent="0.25">
      <c r="A111" s="11">
        <v>83</v>
      </c>
      <c r="B111" s="12" t="s">
        <v>144</v>
      </c>
      <c r="C111" s="1" t="s">
        <v>102</v>
      </c>
      <c r="D111" s="380"/>
      <c r="E111" s="30"/>
      <c r="F111" s="30"/>
      <c r="G111" s="377"/>
      <c r="H111" s="1"/>
    </row>
    <row r="112" spans="1:8" hidden="1" x14ac:dyDescent="0.25">
      <c r="A112" s="11">
        <v>84</v>
      </c>
      <c r="B112" s="12" t="s">
        <v>145</v>
      </c>
      <c r="C112" s="1" t="s">
        <v>103</v>
      </c>
      <c r="D112" s="380"/>
      <c r="E112" s="30"/>
      <c r="F112" s="30"/>
      <c r="G112" s="377"/>
      <c r="H112" s="1"/>
    </row>
    <row r="113" spans="1:8" ht="30" x14ac:dyDescent="0.25">
      <c r="A113" s="11">
        <v>85</v>
      </c>
      <c r="B113" s="12" t="s">
        <v>104</v>
      </c>
      <c r="C113" s="1" t="s">
        <v>105</v>
      </c>
      <c r="D113" s="380">
        <v>38200000</v>
      </c>
      <c r="E113" s="30">
        <v>52281000</v>
      </c>
      <c r="F113" s="30">
        <v>44916049</v>
      </c>
      <c r="G113" s="377">
        <f t="shared" si="3"/>
        <v>0.85912757980910848</v>
      </c>
      <c r="H113" s="378" t="s">
        <v>672</v>
      </c>
    </row>
    <row r="114" spans="1:8" x14ac:dyDescent="0.25">
      <c r="A114" s="11">
        <v>86</v>
      </c>
      <c r="B114" s="12" t="s">
        <v>106</v>
      </c>
      <c r="C114" s="1" t="s">
        <v>107</v>
      </c>
      <c r="D114" s="380">
        <v>2666608</v>
      </c>
      <c r="E114" s="30"/>
      <c r="F114" s="30"/>
      <c r="G114" s="377"/>
      <c r="H114" s="1"/>
    </row>
    <row r="115" spans="1:8" hidden="1" x14ac:dyDescent="0.25">
      <c r="A115" s="11">
        <v>87</v>
      </c>
      <c r="B115" s="12" t="s">
        <v>654</v>
      </c>
      <c r="C115" s="12" t="s">
        <v>655</v>
      </c>
      <c r="D115" s="380"/>
      <c r="E115" s="30"/>
      <c r="F115" s="30"/>
      <c r="G115" s="377"/>
      <c r="H115" s="1"/>
    </row>
    <row r="116" spans="1:8" hidden="1" x14ac:dyDescent="0.25">
      <c r="A116" s="11">
        <v>88</v>
      </c>
      <c r="B116" s="12" t="s">
        <v>652</v>
      </c>
      <c r="C116" s="12" t="s">
        <v>653</v>
      </c>
      <c r="D116" s="380"/>
      <c r="E116" s="30"/>
      <c r="F116" s="30"/>
      <c r="G116" s="377"/>
      <c r="H116" s="1"/>
    </row>
    <row r="117" spans="1:8" x14ac:dyDescent="0.25">
      <c r="A117" s="11">
        <v>89</v>
      </c>
      <c r="B117" s="12" t="s">
        <v>146</v>
      </c>
      <c r="C117" s="1" t="s">
        <v>108</v>
      </c>
      <c r="D117" s="380">
        <v>1000</v>
      </c>
      <c r="E117" s="30">
        <v>51000</v>
      </c>
      <c r="F117" s="30">
        <v>50622</v>
      </c>
      <c r="G117" s="377">
        <f t="shared" si="3"/>
        <v>0.99258823529411766</v>
      </c>
      <c r="H117" s="1" t="s">
        <v>673</v>
      </c>
    </row>
    <row r="118" spans="1:8" x14ac:dyDescent="0.25">
      <c r="A118" s="11">
        <v>90</v>
      </c>
      <c r="B118" s="14" t="s">
        <v>198</v>
      </c>
      <c r="C118" s="3" t="s">
        <v>109</v>
      </c>
      <c r="D118" s="31">
        <f>D110+D111+D112+D114+D117+D113</f>
        <v>41767608</v>
      </c>
      <c r="E118" s="31">
        <f>E110+E111+E112+E114+E117+E113</f>
        <v>53182000</v>
      </c>
      <c r="F118" s="31">
        <f>F110+F111+F112+F114+F117+F113</f>
        <v>45590671</v>
      </c>
      <c r="G118" s="377">
        <f t="shared" si="3"/>
        <v>0.85725754954683919</v>
      </c>
      <c r="H118" s="1"/>
    </row>
    <row r="119" spans="1:8" hidden="1" x14ac:dyDescent="0.25">
      <c r="B119" s="14"/>
      <c r="C119" s="1"/>
      <c r="D119" s="380"/>
      <c r="E119" s="380"/>
      <c r="F119" s="1"/>
      <c r="G119" s="377"/>
      <c r="H119" s="1"/>
    </row>
    <row r="120" spans="1:8" hidden="1" x14ac:dyDescent="0.25">
      <c r="A120" s="587" t="s">
        <v>197</v>
      </c>
      <c r="B120" s="587"/>
      <c r="C120" s="1"/>
      <c r="D120" s="380"/>
      <c r="E120" s="380"/>
      <c r="F120" s="1"/>
      <c r="G120" s="377"/>
      <c r="H120" s="1"/>
    </row>
    <row r="121" spans="1:8" hidden="1" x14ac:dyDescent="0.25">
      <c r="A121" s="11">
        <v>91</v>
      </c>
      <c r="B121" s="13" t="s">
        <v>147</v>
      </c>
      <c r="C121" s="2" t="s">
        <v>110</v>
      </c>
      <c r="D121" s="380"/>
      <c r="E121" s="380"/>
      <c r="F121" s="30"/>
      <c r="G121" s="377"/>
      <c r="H121" s="1"/>
    </row>
    <row r="122" spans="1:8" hidden="1" x14ac:dyDescent="0.25">
      <c r="A122" s="11">
        <v>92</v>
      </c>
      <c r="B122" s="13" t="s">
        <v>635</v>
      </c>
      <c r="C122" s="13" t="s">
        <v>634</v>
      </c>
      <c r="D122" s="380"/>
      <c r="E122" s="380"/>
      <c r="F122" s="30"/>
      <c r="G122" s="377"/>
      <c r="H122" s="1"/>
    </row>
    <row r="123" spans="1:8" hidden="1" x14ac:dyDescent="0.25">
      <c r="A123" s="11">
        <v>93</v>
      </c>
      <c r="B123" s="13" t="s">
        <v>628</v>
      </c>
      <c r="C123" s="13" t="s">
        <v>627</v>
      </c>
      <c r="D123" s="380"/>
      <c r="E123" s="380"/>
      <c r="F123" s="30"/>
      <c r="G123" s="377"/>
      <c r="H123" s="1"/>
    </row>
    <row r="124" spans="1:8" hidden="1" x14ac:dyDescent="0.25">
      <c r="A124" s="11">
        <v>94</v>
      </c>
      <c r="B124" s="14" t="s">
        <v>168</v>
      </c>
      <c r="C124" s="3" t="s">
        <v>111</v>
      </c>
      <c r="D124" s="380"/>
      <c r="E124" s="380"/>
      <c r="F124" s="30"/>
      <c r="G124" s="377"/>
      <c r="H124" s="1"/>
    </row>
    <row r="125" spans="1:8" hidden="1" x14ac:dyDescent="0.25">
      <c r="A125" s="11"/>
      <c r="B125" s="14"/>
      <c r="C125" s="1"/>
      <c r="D125" s="380"/>
      <c r="E125" s="380"/>
      <c r="F125" s="1"/>
      <c r="G125" s="377"/>
      <c r="H125" s="1"/>
    </row>
    <row r="126" spans="1:8" hidden="1" x14ac:dyDescent="0.25">
      <c r="A126" s="456" t="s">
        <v>532</v>
      </c>
      <c r="B126" s="337"/>
      <c r="C126" s="14"/>
      <c r="D126" s="380"/>
      <c r="E126" s="380"/>
      <c r="F126" s="1"/>
      <c r="G126" s="377"/>
      <c r="H126" s="1"/>
    </row>
    <row r="127" spans="1:8" hidden="1" x14ac:dyDescent="0.25">
      <c r="A127" s="11">
        <v>95</v>
      </c>
      <c r="B127" s="15" t="s">
        <v>528</v>
      </c>
      <c r="C127" s="15" t="s">
        <v>529</v>
      </c>
      <c r="D127" s="380"/>
      <c r="E127" s="380"/>
      <c r="F127" s="1"/>
      <c r="G127" s="377"/>
      <c r="H127" s="1"/>
    </row>
    <row r="128" spans="1:8" hidden="1" x14ac:dyDescent="0.25">
      <c r="A128" s="11">
        <v>96</v>
      </c>
      <c r="B128" s="23" t="s">
        <v>530</v>
      </c>
      <c r="C128" s="14" t="s">
        <v>531</v>
      </c>
      <c r="D128" s="380"/>
      <c r="E128" s="380"/>
      <c r="F128" s="1"/>
      <c r="G128" s="377"/>
      <c r="H128" s="1"/>
    </row>
    <row r="129" spans="1:10" hidden="1" x14ac:dyDescent="0.25">
      <c r="A129" s="11"/>
      <c r="B129" s="14"/>
      <c r="C129" s="1"/>
      <c r="D129" s="380"/>
      <c r="E129" s="380"/>
      <c r="F129" s="1"/>
      <c r="G129" s="377"/>
      <c r="H129" s="1"/>
    </row>
    <row r="130" spans="1:10" ht="15.75" x14ac:dyDescent="0.25">
      <c r="A130" s="11">
        <v>97</v>
      </c>
      <c r="B130" s="16" t="s">
        <v>200</v>
      </c>
      <c r="C130" s="5" t="s">
        <v>112</v>
      </c>
      <c r="D130" s="33">
        <f>D93+D97+D106+D118+D124</f>
        <v>41767608</v>
      </c>
      <c r="E130" s="33">
        <f>E93+E97+E106+E118+E124</f>
        <v>53182000</v>
      </c>
      <c r="F130" s="33">
        <f>F93+F97+F106+F118+F124</f>
        <v>45590671</v>
      </c>
      <c r="G130" s="377">
        <f t="shared" ref="G130:G139" si="4">F130/E130</f>
        <v>0.85725754954683919</v>
      </c>
      <c r="H130" s="1"/>
    </row>
    <row r="131" spans="1:10" hidden="1" x14ac:dyDescent="0.25">
      <c r="A131" s="11">
        <v>98</v>
      </c>
      <c r="B131" s="12" t="s">
        <v>169</v>
      </c>
      <c r="C131" s="1" t="s">
        <v>113</v>
      </c>
      <c r="D131" s="380"/>
      <c r="E131" s="380"/>
      <c r="F131" s="30"/>
      <c r="G131" s="377"/>
      <c r="H131" s="1"/>
    </row>
    <row r="132" spans="1:10" x14ac:dyDescent="0.25">
      <c r="A132" s="11">
        <v>99</v>
      </c>
      <c r="B132" s="12" t="s">
        <v>170</v>
      </c>
      <c r="C132" s="1" t="s">
        <v>148</v>
      </c>
      <c r="D132" s="380">
        <v>9477502</v>
      </c>
      <c r="E132" s="30">
        <v>938858</v>
      </c>
      <c r="F132" s="30">
        <v>938858</v>
      </c>
      <c r="G132" s="377">
        <f t="shared" ref="G132" si="5">F132/E132</f>
        <v>1</v>
      </c>
      <c r="H132" s="1"/>
    </row>
    <row r="133" spans="1:10" hidden="1" x14ac:dyDescent="0.25">
      <c r="A133" s="11">
        <v>100</v>
      </c>
      <c r="B133" s="12" t="s">
        <v>533</v>
      </c>
      <c r="C133" s="12" t="s">
        <v>534</v>
      </c>
      <c r="D133" s="380"/>
      <c r="E133" s="380"/>
      <c r="F133" s="30"/>
      <c r="G133" s="377"/>
      <c r="H133" s="1"/>
    </row>
    <row r="134" spans="1:10" x14ac:dyDescent="0.25">
      <c r="A134" s="11">
        <v>101</v>
      </c>
      <c r="B134" s="12" t="s">
        <v>114</v>
      </c>
      <c r="C134" s="1" t="s">
        <v>115</v>
      </c>
      <c r="D134" s="380">
        <v>54355407</v>
      </c>
      <c r="E134" s="380">
        <v>79976792</v>
      </c>
      <c r="F134" s="30">
        <v>79976792</v>
      </c>
      <c r="G134" s="377">
        <f t="shared" si="4"/>
        <v>1</v>
      </c>
      <c r="H134" s="374"/>
    </row>
    <row r="135" spans="1:10" x14ac:dyDescent="0.25">
      <c r="A135" s="11">
        <v>102</v>
      </c>
      <c r="B135" s="13" t="s">
        <v>171</v>
      </c>
      <c r="C135" s="2" t="s">
        <v>116</v>
      </c>
      <c r="D135" s="30">
        <f>D131+D132+D134</f>
        <v>63832909</v>
      </c>
      <c r="E135" s="30">
        <f>+E134</f>
        <v>79976792</v>
      </c>
      <c r="F135" s="30">
        <f>+F134</f>
        <v>79976792</v>
      </c>
      <c r="G135" s="377">
        <f t="shared" si="4"/>
        <v>1</v>
      </c>
      <c r="H135" s="1"/>
    </row>
    <row r="136" spans="1:10" ht="15.75" x14ac:dyDescent="0.25">
      <c r="A136" s="11">
        <v>103</v>
      </c>
      <c r="B136" s="39" t="s">
        <v>199</v>
      </c>
      <c r="C136" s="5" t="s">
        <v>117</v>
      </c>
      <c r="D136" s="33">
        <f>D135</f>
        <v>63832909</v>
      </c>
      <c r="E136" s="33">
        <f>E135+E132</f>
        <v>80915650</v>
      </c>
      <c r="F136" s="33">
        <f>F135+F132</f>
        <v>80915650</v>
      </c>
      <c r="G136" s="377">
        <f t="shared" si="4"/>
        <v>1</v>
      </c>
      <c r="H136" s="1"/>
    </row>
    <row r="137" spans="1:10" x14ac:dyDescent="0.25">
      <c r="A137" s="11"/>
      <c r="B137" s="12"/>
      <c r="C137" s="1"/>
      <c r="D137" s="380"/>
      <c r="E137" s="380"/>
      <c r="F137" s="30"/>
      <c r="G137" s="377"/>
      <c r="H137" s="1"/>
    </row>
    <row r="138" spans="1:10" ht="15.75" x14ac:dyDescent="0.25">
      <c r="A138" s="11">
        <v>104</v>
      </c>
      <c r="B138" s="16" t="s">
        <v>149</v>
      </c>
      <c r="C138" s="7"/>
      <c r="D138" s="33">
        <f>D75+D82</f>
        <v>105600517</v>
      </c>
      <c r="E138" s="33">
        <f>E75+E82</f>
        <v>134097650</v>
      </c>
      <c r="F138" s="33">
        <f>F75+F82</f>
        <v>125132106</v>
      </c>
      <c r="G138" s="377">
        <f t="shared" si="4"/>
        <v>0.93314167697942507</v>
      </c>
      <c r="H138" s="374"/>
    </row>
    <row r="139" spans="1:10" ht="15.75" x14ac:dyDescent="0.25">
      <c r="A139" s="11">
        <v>105</v>
      </c>
      <c r="B139" s="16" t="s">
        <v>150</v>
      </c>
      <c r="C139" s="7"/>
      <c r="D139" s="33">
        <f>D130+D136</f>
        <v>105600517</v>
      </c>
      <c r="E139" s="33">
        <f>E130+E136</f>
        <v>134097650</v>
      </c>
      <c r="F139" s="33">
        <f>F130+F136</f>
        <v>126506321</v>
      </c>
      <c r="G139" s="377">
        <f t="shared" si="4"/>
        <v>0.9433895448577958</v>
      </c>
      <c r="H139" s="374"/>
      <c r="I139" s="34"/>
      <c r="J139" s="34"/>
    </row>
    <row r="140" spans="1:10" x14ac:dyDescent="0.25">
      <c r="A140" s="38"/>
      <c r="H140" s="34"/>
    </row>
    <row r="141" spans="1:10" x14ac:dyDescent="0.25">
      <c r="H141" s="34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</sheetData>
  <mergeCells count="12">
    <mergeCell ref="A3:B3"/>
    <mergeCell ref="A21:B21"/>
    <mergeCell ref="A47:B47"/>
    <mergeCell ref="A55:B55"/>
    <mergeCell ref="A99:B99"/>
    <mergeCell ref="A108:B108"/>
    <mergeCell ref="A120:B120"/>
    <mergeCell ref="A64:B64"/>
    <mergeCell ref="A69:B69"/>
    <mergeCell ref="A77:B77"/>
    <mergeCell ref="A84:B84"/>
    <mergeCell ref="A95:B95"/>
  </mergeCells>
  <pageMargins left="0.27559055118110237" right="0.27559055118110237" top="0.98425196850393704" bottom="0.27559055118110237" header="0.51181102362204722" footer="0.51181102362204722"/>
  <pageSetup paperSize="9" scale="60" fitToHeight="0" orientation="portrait" r:id="rId1"/>
  <headerFooter>
    <oddHeader>&amp;CKözségi Gondozási Központ&amp;R4. melléklet
I./2020. (I.27.) rendelet
Adatok: ezer Ft-ban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E31" sqref="E31"/>
    </sheetView>
  </sheetViews>
  <sheetFormatPr defaultRowHeight="12.75" x14ac:dyDescent="0.2"/>
  <cols>
    <col min="1" max="1" width="4" style="568" bestFit="1" customWidth="1"/>
    <col min="2" max="2" width="41" style="568" customWidth="1"/>
    <col min="3" max="11" width="13.7109375" style="568" customWidth="1"/>
    <col min="12" max="256" width="9.140625" style="568"/>
    <col min="257" max="257" width="8.140625" style="568" customWidth="1"/>
    <col min="258" max="258" width="41" style="568" customWidth="1"/>
    <col min="259" max="267" width="32.85546875" style="568" customWidth="1"/>
    <col min="268" max="512" width="9.140625" style="568"/>
    <col min="513" max="513" width="8.140625" style="568" customWidth="1"/>
    <col min="514" max="514" width="41" style="568" customWidth="1"/>
    <col min="515" max="523" width="32.85546875" style="568" customWidth="1"/>
    <col min="524" max="768" width="9.140625" style="568"/>
    <col min="769" max="769" width="8.140625" style="568" customWidth="1"/>
    <col min="770" max="770" width="41" style="568" customWidth="1"/>
    <col min="771" max="779" width="32.85546875" style="568" customWidth="1"/>
    <col min="780" max="1024" width="9.140625" style="568"/>
    <col min="1025" max="1025" width="8.140625" style="568" customWidth="1"/>
    <col min="1026" max="1026" width="41" style="568" customWidth="1"/>
    <col min="1027" max="1035" width="32.85546875" style="568" customWidth="1"/>
    <col min="1036" max="1280" width="9.140625" style="568"/>
    <col min="1281" max="1281" width="8.140625" style="568" customWidth="1"/>
    <col min="1282" max="1282" width="41" style="568" customWidth="1"/>
    <col min="1283" max="1291" width="32.85546875" style="568" customWidth="1"/>
    <col min="1292" max="1536" width="9.140625" style="568"/>
    <col min="1537" max="1537" width="8.140625" style="568" customWidth="1"/>
    <col min="1538" max="1538" width="41" style="568" customWidth="1"/>
    <col min="1539" max="1547" width="32.85546875" style="568" customWidth="1"/>
    <col min="1548" max="1792" width="9.140625" style="568"/>
    <col min="1793" max="1793" width="8.140625" style="568" customWidth="1"/>
    <col min="1794" max="1794" width="41" style="568" customWidth="1"/>
    <col min="1795" max="1803" width="32.85546875" style="568" customWidth="1"/>
    <col min="1804" max="2048" width="9.140625" style="568"/>
    <col min="2049" max="2049" width="8.140625" style="568" customWidth="1"/>
    <col min="2050" max="2050" width="41" style="568" customWidth="1"/>
    <col min="2051" max="2059" width="32.85546875" style="568" customWidth="1"/>
    <col min="2060" max="2304" width="9.140625" style="568"/>
    <col min="2305" max="2305" width="8.140625" style="568" customWidth="1"/>
    <col min="2306" max="2306" width="41" style="568" customWidth="1"/>
    <col min="2307" max="2315" width="32.85546875" style="568" customWidth="1"/>
    <col min="2316" max="2560" width="9.140625" style="568"/>
    <col min="2561" max="2561" width="8.140625" style="568" customWidth="1"/>
    <col min="2562" max="2562" width="41" style="568" customWidth="1"/>
    <col min="2563" max="2571" width="32.85546875" style="568" customWidth="1"/>
    <col min="2572" max="2816" width="9.140625" style="568"/>
    <col min="2817" max="2817" width="8.140625" style="568" customWidth="1"/>
    <col min="2818" max="2818" width="41" style="568" customWidth="1"/>
    <col min="2819" max="2827" width="32.85546875" style="568" customWidth="1"/>
    <col min="2828" max="3072" width="9.140625" style="568"/>
    <col min="3073" max="3073" width="8.140625" style="568" customWidth="1"/>
    <col min="3074" max="3074" width="41" style="568" customWidth="1"/>
    <col min="3075" max="3083" width="32.85546875" style="568" customWidth="1"/>
    <col min="3084" max="3328" width="9.140625" style="568"/>
    <col min="3329" max="3329" width="8.140625" style="568" customWidth="1"/>
    <col min="3330" max="3330" width="41" style="568" customWidth="1"/>
    <col min="3331" max="3339" width="32.85546875" style="568" customWidth="1"/>
    <col min="3340" max="3584" width="9.140625" style="568"/>
    <col min="3585" max="3585" width="8.140625" style="568" customWidth="1"/>
    <col min="3586" max="3586" width="41" style="568" customWidth="1"/>
    <col min="3587" max="3595" width="32.85546875" style="568" customWidth="1"/>
    <col min="3596" max="3840" width="9.140625" style="568"/>
    <col min="3841" max="3841" width="8.140625" style="568" customWidth="1"/>
    <col min="3842" max="3842" width="41" style="568" customWidth="1"/>
    <col min="3843" max="3851" width="32.85546875" style="568" customWidth="1"/>
    <col min="3852" max="4096" width="9.140625" style="568"/>
    <col min="4097" max="4097" width="8.140625" style="568" customWidth="1"/>
    <col min="4098" max="4098" width="41" style="568" customWidth="1"/>
    <col min="4099" max="4107" width="32.85546875" style="568" customWidth="1"/>
    <col min="4108" max="4352" width="9.140625" style="568"/>
    <col min="4353" max="4353" width="8.140625" style="568" customWidth="1"/>
    <col min="4354" max="4354" width="41" style="568" customWidth="1"/>
    <col min="4355" max="4363" width="32.85546875" style="568" customWidth="1"/>
    <col min="4364" max="4608" width="9.140625" style="568"/>
    <col min="4609" max="4609" width="8.140625" style="568" customWidth="1"/>
    <col min="4610" max="4610" width="41" style="568" customWidth="1"/>
    <col min="4611" max="4619" width="32.85546875" style="568" customWidth="1"/>
    <col min="4620" max="4864" width="9.140625" style="568"/>
    <col min="4865" max="4865" width="8.140625" style="568" customWidth="1"/>
    <col min="4866" max="4866" width="41" style="568" customWidth="1"/>
    <col min="4867" max="4875" width="32.85546875" style="568" customWidth="1"/>
    <col min="4876" max="5120" width="9.140625" style="568"/>
    <col min="5121" max="5121" width="8.140625" style="568" customWidth="1"/>
    <col min="5122" max="5122" width="41" style="568" customWidth="1"/>
    <col min="5123" max="5131" width="32.85546875" style="568" customWidth="1"/>
    <col min="5132" max="5376" width="9.140625" style="568"/>
    <col min="5377" max="5377" width="8.140625" style="568" customWidth="1"/>
    <col min="5378" max="5378" width="41" style="568" customWidth="1"/>
    <col min="5379" max="5387" width="32.85546875" style="568" customWidth="1"/>
    <col min="5388" max="5632" width="9.140625" style="568"/>
    <col min="5633" max="5633" width="8.140625" style="568" customWidth="1"/>
    <col min="5634" max="5634" width="41" style="568" customWidth="1"/>
    <col min="5635" max="5643" width="32.85546875" style="568" customWidth="1"/>
    <col min="5644" max="5888" width="9.140625" style="568"/>
    <col min="5889" max="5889" width="8.140625" style="568" customWidth="1"/>
    <col min="5890" max="5890" width="41" style="568" customWidth="1"/>
    <col min="5891" max="5899" width="32.85546875" style="568" customWidth="1"/>
    <col min="5900" max="6144" width="9.140625" style="568"/>
    <col min="6145" max="6145" width="8.140625" style="568" customWidth="1"/>
    <col min="6146" max="6146" width="41" style="568" customWidth="1"/>
    <col min="6147" max="6155" width="32.85546875" style="568" customWidth="1"/>
    <col min="6156" max="6400" width="9.140625" style="568"/>
    <col min="6401" max="6401" width="8.140625" style="568" customWidth="1"/>
    <col min="6402" max="6402" width="41" style="568" customWidth="1"/>
    <col min="6403" max="6411" width="32.85546875" style="568" customWidth="1"/>
    <col min="6412" max="6656" width="9.140625" style="568"/>
    <col min="6657" max="6657" width="8.140625" style="568" customWidth="1"/>
    <col min="6658" max="6658" width="41" style="568" customWidth="1"/>
    <col min="6659" max="6667" width="32.85546875" style="568" customWidth="1"/>
    <col min="6668" max="6912" width="9.140625" style="568"/>
    <col min="6913" max="6913" width="8.140625" style="568" customWidth="1"/>
    <col min="6914" max="6914" width="41" style="568" customWidth="1"/>
    <col min="6915" max="6923" width="32.85546875" style="568" customWidth="1"/>
    <col min="6924" max="7168" width="9.140625" style="568"/>
    <col min="7169" max="7169" width="8.140625" style="568" customWidth="1"/>
    <col min="7170" max="7170" width="41" style="568" customWidth="1"/>
    <col min="7171" max="7179" width="32.85546875" style="568" customWidth="1"/>
    <col min="7180" max="7424" width="9.140625" style="568"/>
    <col min="7425" max="7425" width="8.140625" style="568" customWidth="1"/>
    <col min="7426" max="7426" width="41" style="568" customWidth="1"/>
    <col min="7427" max="7435" width="32.85546875" style="568" customWidth="1"/>
    <col min="7436" max="7680" width="9.140625" style="568"/>
    <col min="7681" max="7681" width="8.140625" style="568" customWidth="1"/>
    <col min="7682" max="7682" width="41" style="568" customWidth="1"/>
    <col min="7683" max="7691" width="32.85546875" style="568" customWidth="1"/>
    <col min="7692" max="7936" width="9.140625" style="568"/>
    <col min="7937" max="7937" width="8.140625" style="568" customWidth="1"/>
    <col min="7938" max="7938" width="41" style="568" customWidth="1"/>
    <col min="7939" max="7947" width="32.85546875" style="568" customWidth="1"/>
    <col min="7948" max="8192" width="9.140625" style="568"/>
    <col min="8193" max="8193" width="8.140625" style="568" customWidth="1"/>
    <col min="8194" max="8194" width="41" style="568" customWidth="1"/>
    <col min="8195" max="8203" width="32.85546875" style="568" customWidth="1"/>
    <col min="8204" max="8448" width="9.140625" style="568"/>
    <col min="8449" max="8449" width="8.140625" style="568" customWidth="1"/>
    <col min="8450" max="8450" width="41" style="568" customWidth="1"/>
    <col min="8451" max="8459" width="32.85546875" style="568" customWidth="1"/>
    <col min="8460" max="8704" width="9.140625" style="568"/>
    <col min="8705" max="8705" width="8.140625" style="568" customWidth="1"/>
    <col min="8706" max="8706" width="41" style="568" customWidth="1"/>
    <col min="8707" max="8715" width="32.85546875" style="568" customWidth="1"/>
    <col min="8716" max="8960" width="9.140625" style="568"/>
    <col min="8961" max="8961" width="8.140625" style="568" customWidth="1"/>
    <col min="8962" max="8962" width="41" style="568" customWidth="1"/>
    <col min="8963" max="8971" width="32.85546875" style="568" customWidth="1"/>
    <col min="8972" max="9216" width="9.140625" style="568"/>
    <col min="9217" max="9217" width="8.140625" style="568" customWidth="1"/>
    <col min="9218" max="9218" width="41" style="568" customWidth="1"/>
    <col min="9219" max="9227" width="32.85546875" style="568" customWidth="1"/>
    <col min="9228" max="9472" width="9.140625" style="568"/>
    <col min="9473" max="9473" width="8.140625" style="568" customWidth="1"/>
    <col min="9474" max="9474" width="41" style="568" customWidth="1"/>
    <col min="9475" max="9483" width="32.85546875" style="568" customWidth="1"/>
    <col min="9484" max="9728" width="9.140625" style="568"/>
    <col min="9729" max="9729" width="8.140625" style="568" customWidth="1"/>
    <col min="9730" max="9730" width="41" style="568" customWidth="1"/>
    <col min="9731" max="9739" width="32.85546875" style="568" customWidth="1"/>
    <col min="9740" max="9984" width="9.140625" style="568"/>
    <col min="9985" max="9985" width="8.140625" style="568" customWidth="1"/>
    <col min="9986" max="9986" width="41" style="568" customWidth="1"/>
    <col min="9987" max="9995" width="32.85546875" style="568" customWidth="1"/>
    <col min="9996" max="10240" width="9.140625" style="568"/>
    <col min="10241" max="10241" width="8.140625" style="568" customWidth="1"/>
    <col min="10242" max="10242" width="41" style="568" customWidth="1"/>
    <col min="10243" max="10251" width="32.85546875" style="568" customWidth="1"/>
    <col min="10252" max="10496" width="9.140625" style="568"/>
    <col min="10497" max="10497" width="8.140625" style="568" customWidth="1"/>
    <col min="10498" max="10498" width="41" style="568" customWidth="1"/>
    <col min="10499" max="10507" width="32.85546875" style="568" customWidth="1"/>
    <col min="10508" max="10752" width="9.140625" style="568"/>
    <col min="10753" max="10753" width="8.140625" style="568" customWidth="1"/>
    <col min="10754" max="10754" width="41" style="568" customWidth="1"/>
    <col min="10755" max="10763" width="32.85546875" style="568" customWidth="1"/>
    <col min="10764" max="11008" width="9.140625" style="568"/>
    <col min="11009" max="11009" width="8.140625" style="568" customWidth="1"/>
    <col min="11010" max="11010" width="41" style="568" customWidth="1"/>
    <col min="11011" max="11019" width="32.85546875" style="568" customWidth="1"/>
    <col min="11020" max="11264" width="9.140625" style="568"/>
    <col min="11265" max="11265" width="8.140625" style="568" customWidth="1"/>
    <col min="11266" max="11266" width="41" style="568" customWidth="1"/>
    <col min="11267" max="11275" width="32.85546875" style="568" customWidth="1"/>
    <col min="11276" max="11520" width="9.140625" style="568"/>
    <col min="11521" max="11521" width="8.140625" style="568" customWidth="1"/>
    <col min="11522" max="11522" width="41" style="568" customWidth="1"/>
    <col min="11523" max="11531" width="32.85546875" style="568" customWidth="1"/>
    <col min="11532" max="11776" width="9.140625" style="568"/>
    <col min="11777" max="11777" width="8.140625" style="568" customWidth="1"/>
    <col min="11778" max="11778" width="41" style="568" customWidth="1"/>
    <col min="11779" max="11787" width="32.85546875" style="568" customWidth="1"/>
    <col min="11788" max="12032" width="9.140625" style="568"/>
    <col min="12033" max="12033" width="8.140625" style="568" customWidth="1"/>
    <col min="12034" max="12034" width="41" style="568" customWidth="1"/>
    <col min="12035" max="12043" width="32.85546875" style="568" customWidth="1"/>
    <col min="12044" max="12288" width="9.140625" style="568"/>
    <col min="12289" max="12289" width="8.140625" style="568" customWidth="1"/>
    <col min="12290" max="12290" width="41" style="568" customWidth="1"/>
    <col min="12291" max="12299" width="32.85546875" style="568" customWidth="1"/>
    <col min="12300" max="12544" width="9.140625" style="568"/>
    <col min="12545" max="12545" width="8.140625" style="568" customWidth="1"/>
    <col min="12546" max="12546" width="41" style="568" customWidth="1"/>
    <col min="12547" max="12555" width="32.85546875" style="568" customWidth="1"/>
    <col min="12556" max="12800" width="9.140625" style="568"/>
    <col min="12801" max="12801" width="8.140625" style="568" customWidth="1"/>
    <col min="12802" max="12802" width="41" style="568" customWidth="1"/>
    <col min="12803" max="12811" width="32.85546875" style="568" customWidth="1"/>
    <col min="12812" max="13056" width="9.140625" style="568"/>
    <col min="13057" max="13057" width="8.140625" style="568" customWidth="1"/>
    <col min="13058" max="13058" width="41" style="568" customWidth="1"/>
    <col min="13059" max="13067" width="32.85546875" style="568" customWidth="1"/>
    <col min="13068" max="13312" width="9.140625" style="568"/>
    <col min="13313" max="13313" width="8.140625" style="568" customWidth="1"/>
    <col min="13314" max="13314" width="41" style="568" customWidth="1"/>
    <col min="13315" max="13323" width="32.85546875" style="568" customWidth="1"/>
    <col min="13324" max="13568" width="9.140625" style="568"/>
    <col min="13569" max="13569" width="8.140625" style="568" customWidth="1"/>
    <col min="13570" max="13570" width="41" style="568" customWidth="1"/>
    <col min="13571" max="13579" width="32.85546875" style="568" customWidth="1"/>
    <col min="13580" max="13824" width="9.140625" style="568"/>
    <col min="13825" max="13825" width="8.140625" style="568" customWidth="1"/>
    <col min="13826" max="13826" width="41" style="568" customWidth="1"/>
    <col min="13827" max="13835" width="32.85546875" style="568" customWidth="1"/>
    <col min="13836" max="14080" width="9.140625" style="568"/>
    <col min="14081" max="14081" width="8.140625" style="568" customWidth="1"/>
    <col min="14082" max="14082" width="41" style="568" customWidth="1"/>
    <col min="14083" max="14091" width="32.85546875" style="568" customWidth="1"/>
    <col min="14092" max="14336" width="9.140625" style="568"/>
    <col min="14337" max="14337" width="8.140625" style="568" customWidth="1"/>
    <col min="14338" max="14338" width="41" style="568" customWidth="1"/>
    <col min="14339" max="14347" width="32.85546875" style="568" customWidth="1"/>
    <col min="14348" max="14592" width="9.140625" style="568"/>
    <col min="14593" max="14593" width="8.140625" style="568" customWidth="1"/>
    <col min="14594" max="14594" width="41" style="568" customWidth="1"/>
    <col min="14595" max="14603" width="32.85546875" style="568" customWidth="1"/>
    <col min="14604" max="14848" width="9.140625" style="568"/>
    <col min="14849" max="14849" width="8.140625" style="568" customWidth="1"/>
    <col min="14850" max="14850" width="41" style="568" customWidth="1"/>
    <col min="14851" max="14859" width="32.85546875" style="568" customWidth="1"/>
    <col min="14860" max="15104" width="9.140625" style="568"/>
    <col min="15105" max="15105" width="8.140625" style="568" customWidth="1"/>
    <col min="15106" max="15106" width="41" style="568" customWidth="1"/>
    <col min="15107" max="15115" width="32.85546875" style="568" customWidth="1"/>
    <col min="15116" max="15360" width="9.140625" style="568"/>
    <col min="15361" max="15361" width="8.140625" style="568" customWidth="1"/>
    <col min="15362" max="15362" width="41" style="568" customWidth="1"/>
    <col min="15363" max="15371" width="32.85546875" style="568" customWidth="1"/>
    <col min="15372" max="15616" width="9.140625" style="568"/>
    <col min="15617" max="15617" width="8.140625" style="568" customWidth="1"/>
    <col min="15618" max="15618" width="41" style="568" customWidth="1"/>
    <col min="15619" max="15627" width="32.85546875" style="568" customWidth="1"/>
    <col min="15628" max="15872" width="9.140625" style="568"/>
    <col min="15873" max="15873" width="8.140625" style="568" customWidth="1"/>
    <col min="15874" max="15874" width="41" style="568" customWidth="1"/>
    <col min="15875" max="15883" width="32.85546875" style="568" customWidth="1"/>
    <col min="15884" max="16128" width="9.140625" style="568"/>
    <col min="16129" max="16129" width="8.140625" style="568" customWidth="1"/>
    <col min="16130" max="16130" width="41" style="568" customWidth="1"/>
    <col min="16131" max="16139" width="32.85546875" style="568" customWidth="1"/>
    <col min="16140" max="16384" width="9.140625" style="568"/>
  </cols>
  <sheetData>
    <row r="1" spans="1:11" s="567" customFormat="1" x14ac:dyDescent="0.2">
      <c r="A1" s="799" t="s">
        <v>1318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</row>
    <row r="2" spans="1:11" s="567" customFormat="1" ht="76.5" x14ac:dyDescent="0.2">
      <c r="A2" s="551" t="s">
        <v>1065</v>
      </c>
      <c r="B2" s="551" t="s">
        <v>0</v>
      </c>
      <c r="C2" s="551" t="s">
        <v>368</v>
      </c>
      <c r="D2" s="551" t="s">
        <v>1181</v>
      </c>
      <c r="E2" s="551" t="s">
        <v>1068</v>
      </c>
      <c r="F2" s="551" t="s">
        <v>1193</v>
      </c>
      <c r="G2" s="551" t="s">
        <v>1313</v>
      </c>
      <c r="H2" s="551" t="s">
        <v>1314</v>
      </c>
      <c r="I2" s="551" t="s">
        <v>1315</v>
      </c>
      <c r="J2" s="551" t="s">
        <v>1316</v>
      </c>
      <c r="K2" s="551" t="s">
        <v>1317</v>
      </c>
    </row>
    <row r="3" spans="1:11" s="567" customFormat="1" x14ac:dyDescent="0.2">
      <c r="A3" s="551" t="s">
        <v>499</v>
      </c>
      <c r="B3" s="571" t="s">
        <v>1070</v>
      </c>
      <c r="C3" s="572">
        <v>18811901</v>
      </c>
      <c r="D3" s="572">
        <v>0</v>
      </c>
      <c r="E3" s="572">
        <v>0</v>
      </c>
      <c r="F3" s="572">
        <v>0</v>
      </c>
      <c r="G3" s="572">
        <v>15112301</v>
      </c>
      <c r="H3" s="572">
        <v>3699600</v>
      </c>
      <c r="I3" s="572">
        <v>0</v>
      </c>
      <c r="J3" s="572">
        <v>0</v>
      </c>
      <c r="K3" s="572">
        <v>0</v>
      </c>
    </row>
    <row r="4" spans="1:11" s="567" customFormat="1" ht="25.5" x14ac:dyDescent="0.2">
      <c r="A4" s="551" t="s">
        <v>511</v>
      </c>
      <c r="B4" s="571" t="s">
        <v>1073</v>
      </c>
      <c r="C4" s="572">
        <v>1249270</v>
      </c>
      <c r="D4" s="572">
        <v>0</v>
      </c>
      <c r="E4" s="572">
        <v>0</v>
      </c>
      <c r="F4" s="572">
        <v>0</v>
      </c>
      <c r="G4" s="572">
        <v>1249270</v>
      </c>
      <c r="H4" s="572">
        <v>0</v>
      </c>
      <c r="I4" s="572">
        <v>0</v>
      </c>
      <c r="J4" s="572">
        <v>0</v>
      </c>
      <c r="K4" s="572">
        <v>0</v>
      </c>
    </row>
    <row r="5" spans="1:11" s="567" customFormat="1" ht="25.5" x14ac:dyDescent="0.2">
      <c r="A5" s="551" t="s">
        <v>513</v>
      </c>
      <c r="B5" s="571" t="s">
        <v>1074</v>
      </c>
      <c r="C5" s="572">
        <v>20061171</v>
      </c>
      <c r="D5" s="572">
        <v>0</v>
      </c>
      <c r="E5" s="572">
        <v>0</v>
      </c>
      <c r="F5" s="572">
        <v>0</v>
      </c>
      <c r="G5" s="572">
        <v>16361571</v>
      </c>
      <c r="H5" s="572">
        <v>3699600</v>
      </c>
      <c r="I5" s="572">
        <v>0</v>
      </c>
      <c r="J5" s="572">
        <v>0</v>
      </c>
      <c r="K5" s="572">
        <v>0</v>
      </c>
    </row>
    <row r="6" spans="1:11" x14ac:dyDescent="0.2">
      <c r="A6" s="556" t="s">
        <v>1077</v>
      </c>
      <c r="B6" s="557" t="s">
        <v>1078</v>
      </c>
      <c r="C6" s="562">
        <v>20061171</v>
      </c>
      <c r="D6" s="562">
        <v>0</v>
      </c>
      <c r="E6" s="562">
        <v>0</v>
      </c>
      <c r="F6" s="562">
        <v>0</v>
      </c>
      <c r="G6" s="562">
        <v>16361571</v>
      </c>
      <c r="H6" s="562">
        <v>3699600</v>
      </c>
      <c r="I6" s="562">
        <v>0</v>
      </c>
      <c r="J6" s="562">
        <v>0</v>
      </c>
      <c r="K6" s="562">
        <v>0</v>
      </c>
    </row>
    <row r="7" spans="1:11" ht="25.5" x14ac:dyDescent="0.2">
      <c r="A7" s="556" t="s">
        <v>1079</v>
      </c>
      <c r="B7" s="557" t="s">
        <v>1080</v>
      </c>
      <c r="C7" s="562">
        <v>3647312</v>
      </c>
      <c r="D7" s="562">
        <v>0</v>
      </c>
      <c r="E7" s="562">
        <v>0</v>
      </c>
      <c r="F7" s="562">
        <v>0</v>
      </c>
      <c r="G7" s="562">
        <v>3030842</v>
      </c>
      <c r="H7" s="562">
        <v>616470</v>
      </c>
      <c r="I7" s="562">
        <v>0</v>
      </c>
      <c r="J7" s="562">
        <v>0</v>
      </c>
      <c r="K7" s="562">
        <v>0</v>
      </c>
    </row>
    <row r="8" spans="1:11" x14ac:dyDescent="0.2">
      <c r="A8" s="553" t="s">
        <v>1081</v>
      </c>
      <c r="B8" s="554" t="s">
        <v>1082</v>
      </c>
      <c r="C8" s="561">
        <v>3372083</v>
      </c>
      <c r="D8" s="561">
        <v>0</v>
      </c>
      <c r="E8" s="561">
        <v>0</v>
      </c>
      <c r="F8" s="561">
        <v>0</v>
      </c>
      <c r="G8" s="561">
        <v>2755613</v>
      </c>
      <c r="H8" s="561">
        <v>616470</v>
      </c>
      <c r="I8" s="561">
        <v>0</v>
      </c>
      <c r="J8" s="561">
        <v>0</v>
      </c>
      <c r="K8" s="561">
        <v>0</v>
      </c>
    </row>
    <row r="9" spans="1:11" x14ac:dyDescent="0.2">
      <c r="A9" s="553" t="s">
        <v>1163</v>
      </c>
      <c r="B9" s="554" t="s">
        <v>1164</v>
      </c>
      <c r="C9" s="561">
        <v>275229</v>
      </c>
      <c r="D9" s="561">
        <v>0</v>
      </c>
      <c r="E9" s="561">
        <v>0</v>
      </c>
      <c r="F9" s="561">
        <v>0</v>
      </c>
      <c r="G9" s="561">
        <v>275229</v>
      </c>
      <c r="H9" s="561">
        <v>0</v>
      </c>
      <c r="I9" s="561">
        <v>0</v>
      </c>
      <c r="J9" s="561">
        <v>0</v>
      </c>
      <c r="K9" s="561">
        <v>0</v>
      </c>
    </row>
    <row r="10" spans="1:11" x14ac:dyDescent="0.2">
      <c r="A10" s="553" t="s">
        <v>1087</v>
      </c>
      <c r="B10" s="554" t="s">
        <v>1088</v>
      </c>
      <c r="C10" s="561">
        <v>36452039</v>
      </c>
      <c r="D10" s="561">
        <v>0</v>
      </c>
      <c r="E10" s="561">
        <v>78347</v>
      </c>
      <c r="F10" s="561">
        <v>0</v>
      </c>
      <c r="G10" s="561">
        <v>34136833</v>
      </c>
      <c r="H10" s="561">
        <v>0</v>
      </c>
      <c r="I10" s="561">
        <v>0</v>
      </c>
      <c r="J10" s="561">
        <v>1035820</v>
      </c>
      <c r="K10" s="561">
        <v>1201039</v>
      </c>
    </row>
    <row r="11" spans="1:11" x14ac:dyDescent="0.2">
      <c r="A11" s="553" t="s">
        <v>1089</v>
      </c>
      <c r="B11" s="554" t="s">
        <v>1090</v>
      </c>
      <c r="C11" s="561">
        <v>36452039</v>
      </c>
      <c r="D11" s="561">
        <v>0</v>
      </c>
      <c r="E11" s="561">
        <v>78347</v>
      </c>
      <c r="F11" s="561">
        <v>0</v>
      </c>
      <c r="G11" s="561">
        <v>34136833</v>
      </c>
      <c r="H11" s="561">
        <v>0</v>
      </c>
      <c r="I11" s="561">
        <v>0</v>
      </c>
      <c r="J11" s="561">
        <v>1035820</v>
      </c>
      <c r="K11" s="561">
        <v>1201039</v>
      </c>
    </row>
    <row r="12" spans="1:11" x14ac:dyDescent="0.2">
      <c r="A12" s="553" t="s">
        <v>1091</v>
      </c>
      <c r="B12" s="554" t="s">
        <v>1092</v>
      </c>
      <c r="C12" s="561">
        <v>39000</v>
      </c>
      <c r="D12" s="561">
        <v>0</v>
      </c>
      <c r="E12" s="561">
        <v>0</v>
      </c>
      <c r="F12" s="561">
        <v>0</v>
      </c>
      <c r="G12" s="561">
        <v>39000</v>
      </c>
      <c r="H12" s="561">
        <v>0</v>
      </c>
      <c r="I12" s="561">
        <v>0</v>
      </c>
      <c r="J12" s="561">
        <v>0</v>
      </c>
      <c r="K12" s="561">
        <v>0</v>
      </c>
    </row>
    <row r="13" spans="1:11" x14ac:dyDescent="0.2">
      <c r="A13" s="553" t="s">
        <v>1093</v>
      </c>
      <c r="B13" s="554" t="s">
        <v>1094</v>
      </c>
      <c r="C13" s="561">
        <v>141629</v>
      </c>
      <c r="D13" s="561">
        <v>0</v>
      </c>
      <c r="E13" s="561">
        <v>0</v>
      </c>
      <c r="F13" s="561">
        <v>0</v>
      </c>
      <c r="G13" s="561">
        <v>141629</v>
      </c>
      <c r="H13" s="561">
        <v>0</v>
      </c>
      <c r="I13" s="561">
        <v>0</v>
      </c>
      <c r="J13" s="561">
        <v>0</v>
      </c>
      <c r="K13" s="561">
        <v>0</v>
      </c>
    </row>
    <row r="14" spans="1:11" x14ac:dyDescent="0.2">
      <c r="A14" s="553" t="s">
        <v>1095</v>
      </c>
      <c r="B14" s="554" t="s">
        <v>1096</v>
      </c>
      <c r="C14" s="561">
        <v>180629</v>
      </c>
      <c r="D14" s="561">
        <v>0</v>
      </c>
      <c r="E14" s="561">
        <v>0</v>
      </c>
      <c r="F14" s="561">
        <v>0</v>
      </c>
      <c r="G14" s="561">
        <v>180629</v>
      </c>
      <c r="H14" s="561">
        <v>0</v>
      </c>
      <c r="I14" s="561">
        <v>0</v>
      </c>
      <c r="J14" s="561">
        <v>0</v>
      </c>
      <c r="K14" s="561">
        <v>0</v>
      </c>
    </row>
    <row r="15" spans="1:11" x14ac:dyDescent="0.2">
      <c r="A15" s="553" t="s">
        <v>1097</v>
      </c>
      <c r="B15" s="554" t="s">
        <v>1098</v>
      </c>
      <c r="C15" s="561">
        <v>7679406</v>
      </c>
      <c r="D15" s="561">
        <v>0</v>
      </c>
      <c r="E15" s="561">
        <v>0</v>
      </c>
      <c r="F15" s="561">
        <v>2275209</v>
      </c>
      <c r="G15" s="561">
        <v>4098615</v>
      </c>
      <c r="H15" s="561">
        <v>0</v>
      </c>
      <c r="I15" s="561">
        <v>1305582</v>
      </c>
      <c r="J15" s="561">
        <v>0</v>
      </c>
      <c r="K15" s="561">
        <v>0</v>
      </c>
    </row>
    <row r="16" spans="1:11" x14ac:dyDescent="0.2">
      <c r="A16" s="553" t="s">
        <v>1165</v>
      </c>
      <c r="B16" s="554" t="s">
        <v>1166</v>
      </c>
      <c r="C16" s="561">
        <v>1458645</v>
      </c>
      <c r="D16" s="561">
        <v>0</v>
      </c>
      <c r="E16" s="561">
        <v>0</v>
      </c>
      <c r="F16" s="561">
        <v>0</v>
      </c>
      <c r="G16" s="561">
        <v>1458645</v>
      </c>
      <c r="H16" s="561">
        <v>0</v>
      </c>
      <c r="I16" s="561">
        <v>0</v>
      </c>
      <c r="J16" s="561">
        <v>0</v>
      </c>
      <c r="K16" s="561">
        <v>0</v>
      </c>
    </row>
    <row r="17" spans="1:11" ht="25.5" x14ac:dyDescent="0.2">
      <c r="A17" s="553" t="s">
        <v>1167</v>
      </c>
      <c r="B17" s="554" t="s">
        <v>1168</v>
      </c>
      <c r="C17" s="561">
        <v>360000</v>
      </c>
      <c r="D17" s="561">
        <v>0</v>
      </c>
      <c r="E17" s="561">
        <v>0</v>
      </c>
      <c r="F17" s="561">
        <v>0</v>
      </c>
      <c r="G17" s="561">
        <v>360000</v>
      </c>
      <c r="H17" s="561">
        <v>0</v>
      </c>
      <c r="I17" s="561">
        <v>0</v>
      </c>
      <c r="J17" s="561">
        <v>0</v>
      </c>
      <c r="K17" s="561">
        <v>0</v>
      </c>
    </row>
    <row r="18" spans="1:11" x14ac:dyDescent="0.2">
      <c r="A18" s="553" t="s">
        <v>1101</v>
      </c>
      <c r="B18" s="554" t="s">
        <v>1102</v>
      </c>
      <c r="C18" s="561">
        <v>765502</v>
      </c>
      <c r="D18" s="561">
        <v>0</v>
      </c>
      <c r="E18" s="561">
        <v>0</v>
      </c>
      <c r="F18" s="561">
        <v>0</v>
      </c>
      <c r="G18" s="561">
        <v>765502</v>
      </c>
      <c r="H18" s="561">
        <v>0</v>
      </c>
      <c r="I18" s="561">
        <v>0</v>
      </c>
      <c r="J18" s="561">
        <v>0</v>
      </c>
      <c r="K18" s="561">
        <v>0</v>
      </c>
    </row>
    <row r="19" spans="1:11" ht="25.5" x14ac:dyDescent="0.2">
      <c r="A19" s="553" t="s">
        <v>1103</v>
      </c>
      <c r="B19" s="554" t="s">
        <v>1104</v>
      </c>
      <c r="C19" s="561">
        <v>10263553</v>
      </c>
      <c r="D19" s="561">
        <v>0</v>
      </c>
      <c r="E19" s="561">
        <v>0</v>
      </c>
      <c r="F19" s="561">
        <v>2275209</v>
      </c>
      <c r="G19" s="561">
        <v>6682762</v>
      </c>
      <c r="H19" s="561">
        <v>0</v>
      </c>
      <c r="I19" s="561">
        <v>1305582</v>
      </c>
      <c r="J19" s="561">
        <v>0</v>
      </c>
      <c r="K19" s="561">
        <v>0</v>
      </c>
    </row>
    <row r="20" spans="1:11" x14ac:dyDescent="0.2">
      <c r="A20" s="553" t="s">
        <v>1105</v>
      </c>
      <c r="B20" s="554" t="s">
        <v>1106</v>
      </c>
      <c r="C20" s="561">
        <v>23285</v>
      </c>
      <c r="D20" s="561">
        <v>0</v>
      </c>
      <c r="E20" s="561">
        <v>0</v>
      </c>
      <c r="F20" s="561">
        <v>0</v>
      </c>
      <c r="G20" s="561">
        <v>23285</v>
      </c>
      <c r="H20" s="561">
        <v>0</v>
      </c>
      <c r="I20" s="561">
        <v>0</v>
      </c>
      <c r="J20" s="561">
        <v>0</v>
      </c>
      <c r="K20" s="561">
        <v>0</v>
      </c>
    </row>
    <row r="21" spans="1:11" ht="25.5" x14ac:dyDescent="0.2">
      <c r="A21" s="553" t="s">
        <v>1107</v>
      </c>
      <c r="B21" s="554" t="s">
        <v>1108</v>
      </c>
      <c r="C21" s="561">
        <v>23285</v>
      </c>
      <c r="D21" s="561">
        <v>0</v>
      </c>
      <c r="E21" s="561">
        <v>0</v>
      </c>
      <c r="F21" s="561">
        <v>0</v>
      </c>
      <c r="G21" s="561">
        <v>23285</v>
      </c>
      <c r="H21" s="561">
        <v>0</v>
      </c>
      <c r="I21" s="561">
        <v>0</v>
      </c>
      <c r="J21" s="561">
        <v>0</v>
      </c>
      <c r="K21" s="561">
        <v>0</v>
      </c>
    </row>
    <row r="22" spans="1:11" ht="25.5" x14ac:dyDescent="0.2">
      <c r="A22" s="553" t="s">
        <v>1109</v>
      </c>
      <c r="B22" s="554" t="s">
        <v>1110</v>
      </c>
      <c r="C22" s="561">
        <v>9219094</v>
      </c>
      <c r="D22" s="561">
        <v>0</v>
      </c>
      <c r="E22" s="561">
        <v>21153</v>
      </c>
      <c r="F22" s="561">
        <v>614306</v>
      </c>
      <c r="G22" s="561">
        <v>7715737</v>
      </c>
      <c r="H22" s="561">
        <v>0</v>
      </c>
      <c r="I22" s="561">
        <v>352509</v>
      </c>
      <c r="J22" s="561">
        <v>191108</v>
      </c>
      <c r="K22" s="561">
        <v>324281</v>
      </c>
    </row>
    <row r="23" spans="1:11" x14ac:dyDescent="0.2">
      <c r="A23" s="553" t="s">
        <v>1111</v>
      </c>
      <c r="B23" s="554" t="s">
        <v>1112</v>
      </c>
      <c r="C23" s="561">
        <v>8</v>
      </c>
      <c r="D23" s="561">
        <v>4</v>
      </c>
      <c r="E23" s="561">
        <v>0</v>
      </c>
      <c r="F23" s="561">
        <v>0</v>
      </c>
      <c r="G23" s="561">
        <v>4</v>
      </c>
      <c r="H23" s="561">
        <v>0</v>
      </c>
      <c r="I23" s="561">
        <v>0</v>
      </c>
      <c r="J23" s="561">
        <v>0</v>
      </c>
      <c r="K23" s="561">
        <v>0</v>
      </c>
    </row>
    <row r="24" spans="1:11" ht="25.5" x14ac:dyDescent="0.2">
      <c r="A24" s="553" t="s">
        <v>1113</v>
      </c>
      <c r="B24" s="554" t="s">
        <v>1114</v>
      </c>
      <c r="C24" s="561">
        <v>9219102</v>
      </c>
      <c r="D24" s="561">
        <v>4</v>
      </c>
      <c r="E24" s="561">
        <v>21153</v>
      </c>
      <c r="F24" s="561">
        <v>614306</v>
      </c>
      <c r="G24" s="561">
        <v>7715741</v>
      </c>
      <c r="H24" s="561">
        <v>0</v>
      </c>
      <c r="I24" s="561">
        <v>352509</v>
      </c>
      <c r="J24" s="561">
        <v>191108</v>
      </c>
      <c r="K24" s="561">
        <v>324281</v>
      </c>
    </row>
    <row r="25" spans="1:11" x14ac:dyDescent="0.2">
      <c r="A25" s="556" t="s">
        <v>1115</v>
      </c>
      <c r="B25" s="557" t="s">
        <v>1116</v>
      </c>
      <c r="C25" s="562">
        <v>56138608</v>
      </c>
      <c r="D25" s="562">
        <v>4</v>
      </c>
      <c r="E25" s="562">
        <v>99500</v>
      </c>
      <c r="F25" s="562">
        <v>2889515</v>
      </c>
      <c r="G25" s="562">
        <v>48739250</v>
      </c>
      <c r="H25" s="562">
        <v>0</v>
      </c>
      <c r="I25" s="562">
        <v>1658091</v>
      </c>
      <c r="J25" s="562">
        <v>1226928</v>
      </c>
      <c r="K25" s="562">
        <v>1525320</v>
      </c>
    </row>
    <row r="26" spans="1:11" ht="25.5" x14ac:dyDescent="0.2">
      <c r="A26" s="556" t="s">
        <v>1123</v>
      </c>
      <c r="B26" s="557" t="s">
        <v>1124</v>
      </c>
      <c r="C26" s="562">
        <v>79847091</v>
      </c>
      <c r="D26" s="562">
        <v>4</v>
      </c>
      <c r="E26" s="562">
        <v>99500</v>
      </c>
      <c r="F26" s="562">
        <v>2889515</v>
      </c>
      <c r="G26" s="562">
        <v>68131663</v>
      </c>
      <c r="H26" s="562">
        <v>4316070</v>
      </c>
      <c r="I26" s="562">
        <v>1658091</v>
      </c>
      <c r="J26" s="562">
        <v>1226928</v>
      </c>
      <c r="K26" s="562">
        <v>1525320</v>
      </c>
    </row>
    <row r="27" spans="1:11" x14ac:dyDescent="0.2">
      <c r="A27" s="556" t="s">
        <v>1125</v>
      </c>
      <c r="B27" s="557" t="s">
        <v>1126</v>
      </c>
      <c r="C27" s="562">
        <v>79847091</v>
      </c>
      <c r="D27" s="562">
        <v>4</v>
      </c>
      <c r="E27" s="562">
        <v>99500</v>
      </c>
      <c r="F27" s="562">
        <v>2889515</v>
      </c>
      <c r="G27" s="562">
        <v>68131663</v>
      </c>
      <c r="H27" s="562">
        <v>4316070</v>
      </c>
      <c r="I27" s="562">
        <v>1658091</v>
      </c>
      <c r="J27" s="562">
        <v>1226928</v>
      </c>
      <c r="K27" s="562">
        <v>1525320</v>
      </c>
    </row>
    <row r="28" spans="1:11" x14ac:dyDescent="0.2">
      <c r="A28" s="553" t="s">
        <v>1127</v>
      </c>
      <c r="B28" s="554" t="s">
        <v>1128</v>
      </c>
      <c r="C28" s="559">
        <v>7</v>
      </c>
      <c r="D28" s="559">
        <v>0</v>
      </c>
      <c r="E28" s="559">
        <v>0</v>
      </c>
      <c r="F28" s="559">
        <v>0</v>
      </c>
      <c r="G28" s="559">
        <v>6</v>
      </c>
      <c r="H28" s="559">
        <v>1</v>
      </c>
      <c r="I28" s="559">
        <v>0</v>
      </c>
      <c r="J28" s="559">
        <v>0</v>
      </c>
      <c r="K28" s="559">
        <v>0</v>
      </c>
    </row>
  </sheetData>
  <mergeCells count="1">
    <mergeCell ref="A1:K1"/>
  </mergeCells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E13" sqref="E13"/>
    </sheetView>
  </sheetViews>
  <sheetFormatPr defaultRowHeight="12.75" x14ac:dyDescent="0.2"/>
  <cols>
    <col min="1" max="1" width="8.140625" style="568" customWidth="1"/>
    <col min="2" max="2" width="41" style="568" customWidth="1"/>
    <col min="3" max="8" width="13.7109375" style="568" customWidth="1"/>
    <col min="9" max="256" width="9.140625" style="568"/>
    <col min="257" max="257" width="8.140625" style="568" customWidth="1"/>
    <col min="258" max="258" width="41" style="568" customWidth="1"/>
    <col min="259" max="264" width="32.85546875" style="568" customWidth="1"/>
    <col min="265" max="512" width="9.140625" style="568"/>
    <col min="513" max="513" width="8.140625" style="568" customWidth="1"/>
    <col min="514" max="514" width="41" style="568" customWidth="1"/>
    <col min="515" max="520" width="32.85546875" style="568" customWidth="1"/>
    <col min="521" max="768" width="9.140625" style="568"/>
    <col min="769" max="769" width="8.140625" style="568" customWidth="1"/>
    <col min="770" max="770" width="41" style="568" customWidth="1"/>
    <col min="771" max="776" width="32.85546875" style="568" customWidth="1"/>
    <col min="777" max="1024" width="9.140625" style="568"/>
    <col min="1025" max="1025" width="8.140625" style="568" customWidth="1"/>
    <col min="1026" max="1026" width="41" style="568" customWidth="1"/>
    <col min="1027" max="1032" width="32.85546875" style="568" customWidth="1"/>
    <col min="1033" max="1280" width="9.140625" style="568"/>
    <col min="1281" max="1281" width="8.140625" style="568" customWidth="1"/>
    <col min="1282" max="1282" width="41" style="568" customWidth="1"/>
    <col min="1283" max="1288" width="32.85546875" style="568" customWidth="1"/>
    <col min="1289" max="1536" width="9.140625" style="568"/>
    <col min="1537" max="1537" width="8.140625" style="568" customWidth="1"/>
    <col min="1538" max="1538" width="41" style="568" customWidth="1"/>
    <col min="1539" max="1544" width="32.85546875" style="568" customWidth="1"/>
    <col min="1545" max="1792" width="9.140625" style="568"/>
    <col min="1793" max="1793" width="8.140625" style="568" customWidth="1"/>
    <col min="1794" max="1794" width="41" style="568" customWidth="1"/>
    <col min="1795" max="1800" width="32.85546875" style="568" customWidth="1"/>
    <col min="1801" max="2048" width="9.140625" style="568"/>
    <col min="2049" max="2049" width="8.140625" style="568" customWidth="1"/>
    <col min="2050" max="2050" width="41" style="568" customWidth="1"/>
    <col min="2051" max="2056" width="32.85546875" style="568" customWidth="1"/>
    <col min="2057" max="2304" width="9.140625" style="568"/>
    <col min="2305" max="2305" width="8.140625" style="568" customWidth="1"/>
    <col min="2306" max="2306" width="41" style="568" customWidth="1"/>
    <col min="2307" max="2312" width="32.85546875" style="568" customWidth="1"/>
    <col min="2313" max="2560" width="9.140625" style="568"/>
    <col min="2561" max="2561" width="8.140625" style="568" customWidth="1"/>
    <col min="2562" max="2562" width="41" style="568" customWidth="1"/>
    <col min="2563" max="2568" width="32.85546875" style="568" customWidth="1"/>
    <col min="2569" max="2816" width="9.140625" style="568"/>
    <col min="2817" max="2817" width="8.140625" style="568" customWidth="1"/>
    <col min="2818" max="2818" width="41" style="568" customWidth="1"/>
    <col min="2819" max="2824" width="32.85546875" style="568" customWidth="1"/>
    <col min="2825" max="3072" width="9.140625" style="568"/>
    <col min="3073" max="3073" width="8.140625" style="568" customWidth="1"/>
    <col min="3074" max="3074" width="41" style="568" customWidth="1"/>
    <col min="3075" max="3080" width="32.85546875" style="568" customWidth="1"/>
    <col min="3081" max="3328" width="9.140625" style="568"/>
    <col min="3329" max="3329" width="8.140625" style="568" customWidth="1"/>
    <col min="3330" max="3330" width="41" style="568" customWidth="1"/>
    <col min="3331" max="3336" width="32.85546875" style="568" customWidth="1"/>
    <col min="3337" max="3584" width="9.140625" style="568"/>
    <col min="3585" max="3585" width="8.140625" style="568" customWidth="1"/>
    <col min="3586" max="3586" width="41" style="568" customWidth="1"/>
    <col min="3587" max="3592" width="32.85546875" style="568" customWidth="1"/>
    <col min="3593" max="3840" width="9.140625" style="568"/>
    <col min="3841" max="3841" width="8.140625" style="568" customWidth="1"/>
    <col min="3842" max="3842" width="41" style="568" customWidth="1"/>
    <col min="3843" max="3848" width="32.85546875" style="568" customWidth="1"/>
    <col min="3849" max="4096" width="9.140625" style="568"/>
    <col min="4097" max="4097" width="8.140625" style="568" customWidth="1"/>
    <col min="4098" max="4098" width="41" style="568" customWidth="1"/>
    <col min="4099" max="4104" width="32.85546875" style="568" customWidth="1"/>
    <col min="4105" max="4352" width="9.140625" style="568"/>
    <col min="4353" max="4353" width="8.140625" style="568" customWidth="1"/>
    <col min="4354" max="4354" width="41" style="568" customWidth="1"/>
    <col min="4355" max="4360" width="32.85546875" style="568" customWidth="1"/>
    <col min="4361" max="4608" width="9.140625" style="568"/>
    <col min="4609" max="4609" width="8.140625" style="568" customWidth="1"/>
    <col min="4610" max="4610" width="41" style="568" customWidth="1"/>
    <col min="4611" max="4616" width="32.85546875" style="568" customWidth="1"/>
    <col min="4617" max="4864" width="9.140625" style="568"/>
    <col min="4865" max="4865" width="8.140625" style="568" customWidth="1"/>
    <col min="4866" max="4866" width="41" style="568" customWidth="1"/>
    <col min="4867" max="4872" width="32.85546875" style="568" customWidth="1"/>
    <col min="4873" max="5120" width="9.140625" style="568"/>
    <col min="5121" max="5121" width="8.140625" style="568" customWidth="1"/>
    <col min="5122" max="5122" width="41" style="568" customWidth="1"/>
    <col min="5123" max="5128" width="32.85546875" style="568" customWidth="1"/>
    <col min="5129" max="5376" width="9.140625" style="568"/>
    <col min="5377" max="5377" width="8.140625" style="568" customWidth="1"/>
    <col min="5378" max="5378" width="41" style="568" customWidth="1"/>
    <col min="5379" max="5384" width="32.85546875" style="568" customWidth="1"/>
    <col min="5385" max="5632" width="9.140625" style="568"/>
    <col min="5633" max="5633" width="8.140625" style="568" customWidth="1"/>
    <col min="5634" max="5634" width="41" style="568" customWidth="1"/>
    <col min="5635" max="5640" width="32.85546875" style="568" customWidth="1"/>
    <col min="5641" max="5888" width="9.140625" style="568"/>
    <col min="5889" max="5889" width="8.140625" style="568" customWidth="1"/>
    <col min="5890" max="5890" width="41" style="568" customWidth="1"/>
    <col min="5891" max="5896" width="32.85546875" style="568" customWidth="1"/>
    <col min="5897" max="6144" width="9.140625" style="568"/>
    <col min="6145" max="6145" width="8.140625" style="568" customWidth="1"/>
    <col min="6146" max="6146" width="41" style="568" customWidth="1"/>
    <col min="6147" max="6152" width="32.85546875" style="568" customWidth="1"/>
    <col min="6153" max="6400" width="9.140625" style="568"/>
    <col min="6401" max="6401" width="8.140625" style="568" customWidth="1"/>
    <col min="6402" max="6402" width="41" style="568" customWidth="1"/>
    <col min="6403" max="6408" width="32.85546875" style="568" customWidth="1"/>
    <col min="6409" max="6656" width="9.140625" style="568"/>
    <col min="6657" max="6657" width="8.140625" style="568" customWidth="1"/>
    <col min="6658" max="6658" width="41" style="568" customWidth="1"/>
    <col min="6659" max="6664" width="32.85546875" style="568" customWidth="1"/>
    <col min="6665" max="6912" width="9.140625" style="568"/>
    <col min="6913" max="6913" width="8.140625" style="568" customWidth="1"/>
    <col min="6914" max="6914" width="41" style="568" customWidth="1"/>
    <col min="6915" max="6920" width="32.85546875" style="568" customWidth="1"/>
    <col min="6921" max="7168" width="9.140625" style="568"/>
    <col min="7169" max="7169" width="8.140625" style="568" customWidth="1"/>
    <col min="7170" max="7170" width="41" style="568" customWidth="1"/>
    <col min="7171" max="7176" width="32.85546875" style="568" customWidth="1"/>
    <col min="7177" max="7424" width="9.140625" style="568"/>
    <col min="7425" max="7425" width="8.140625" style="568" customWidth="1"/>
    <col min="7426" max="7426" width="41" style="568" customWidth="1"/>
    <col min="7427" max="7432" width="32.85546875" style="568" customWidth="1"/>
    <col min="7433" max="7680" width="9.140625" style="568"/>
    <col min="7681" max="7681" width="8.140625" style="568" customWidth="1"/>
    <col min="7682" max="7682" width="41" style="568" customWidth="1"/>
    <col min="7683" max="7688" width="32.85546875" style="568" customWidth="1"/>
    <col min="7689" max="7936" width="9.140625" style="568"/>
    <col min="7937" max="7937" width="8.140625" style="568" customWidth="1"/>
    <col min="7938" max="7938" width="41" style="568" customWidth="1"/>
    <col min="7939" max="7944" width="32.85546875" style="568" customWidth="1"/>
    <col min="7945" max="8192" width="9.140625" style="568"/>
    <col min="8193" max="8193" width="8.140625" style="568" customWidth="1"/>
    <col min="8194" max="8194" width="41" style="568" customWidth="1"/>
    <col min="8195" max="8200" width="32.85546875" style="568" customWidth="1"/>
    <col min="8201" max="8448" width="9.140625" style="568"/>
    <col min="8449" max="8449" width="8.140625" style="568" customWidth="1"/>
    <col min="8450" max="8450" width="41" style="568" customWidth="1"/>
    <col min="8451" max="8456" width="32.85546875" style="568" customWidth="1"/>
    <col min="8457" max="8704" width="9.140625" style="568"/>
    <col min="8705" max="8705" width="8.140625" style="568" customWidth="1"/>
    <col min="8706" max="8706" width="41" style="568" customWidth="1"/>
    <col min="8707" max="8712" width="32.85546875" style="568" customWidth="1"/>
    <col min="8713" max="8960" width="9.140625" style="568"/>
    <col min="8961" max="8961" width="8.140625" style="568" customWidth="1"/>
    <col min="8962" max="8962" width="41" style="568" customWidth="1"/>
    <col min="8963" max="8968" width="32.85546875" style="568" customWidth="1"/>
    <col min="8969" max="9216" width="9.140625" style="568"/>
    <col min="9217" max="9217" width="8.140625" style="568" customWidth="1"/>
    <col min="9218" max="9218" width="41" style="568" customWidth="1"/>
    <col min="9219" max="9224" width="32.85546875" style="568" customWidth="1"/>
    <col min="9225" max="9472" width="9.140625" style="568"/>
    <col min="9473" max="9473" width="8.140625" style="568" customWidth="1"/>
    <col min="9474" max="9474" width="41" style="568" customWidth="1"/>
    <col min="9475" max="9480" width="32.85546875" style="568" customWidth="1"/>
    <col min="9481" max="9728" width="9.140625" style="568"/>
    <col min="9729" max="9729" width="8.140625" style="568" customWidth="1"/>
    <col min="9730" max="9730" width="41" style="568" customWidth="1"/>
    <col min="9731" max="9736" width="32.85546875" style="568" customWidth="1"/>
    <col min="9737" max="9984" width="9.140625" style="568"/>
    <col min="9985" max="9985" width="8.140625" style="568" customWidth="1"/>
    <col min="9986" max="9986" width="41" style="568" customWidth="1"/>
    <col min="9987" max="9992" width="32.85546875" style="568" customWidth="1"/>
    <col min="9993" max="10240" width="9.140625" style="568"/>
    <col min="10241" max="10241" width="8.140625" style="568" customWidth="1"/>
    <col min="10242" max="10242" width="41" style="568" customWidth="1"/>
    <col min="10243" max="10248" width="32.85546875" style="568" customWidth="1"/>
    <col min="10249" max="10496" width="9.140625" style="568"/>
    <col min="10497" max="10497" width="8.140625" style="568" customWidth="1"/>
    <col min="10498" max="10498" width="41" style="568" customWidth="1"/>
    <col min="10499" max="10504" width="32.85546875" style="568" customWidth="1"/>
    <col min="10505" max="10752" width="9.140625" style="568"/>
    <col min="10753" max="10753" width="8.140625" style="568" customWidth="1"/>
    <col min="10754" max="10754" width="41" style="568" customWidth="1"/>
    <col min="10755" max="10760" width="32.85546875" style="568" customWidth="1"/>
    <col min="10761" max="11008" width="9.140625" style="568"/>
    <col min="11009" max="11009" width="8.140625" style="568" customWidth="1"/>
    <col min="11010" max="11010" width="41" style="568" customWidth="1"/>
    <col min="11011" max="11016" width="32.85546875" style="568" customWidth="1"/>
    <col min="11017" max="11264" width="9.140625" style="568"/>
    <col min="11265" max="11265" width="8.140625" style="568" customWidth="1"/>
    <col min="11266" max="11266" width="41" style="568" customWidth="1"/>
    <col min="11267" max="11272" width="32.85546875" style="568" customWidth="1"/>
    <col min="11273" max="11520" width="9.140625" style="568"/>
    <col min="11521" max="11521" width="8.140625" style="568" customWidth="1"/>
    <col min="11522" max="11522" width="41" style="568" customWidth="1"/>
    <col min="11523" max="11528" width="32.85546875" style="568" customWidth="1"/>
    <col min="11529" max="11776" width="9.140625" style="568"/>
    <col min="11777" max="11777" width="8.140625" style="568" customWidth="1"/>
    <col min="11778" max="11778" width="41" style="568" customWidth="1"/>
    <col min="11779" max="11784" width="32.85546875" style="568" customWidth="1"/>
    <col min="11785" max="12032" width="9.140625" style="568"/>
    <col min="12033" max="12033" width="8.140625" style="568" customWidth="1"/>
    <col min="12034" max="12034" width="41" style="568" customWidth="1"/>
    <col min="12035" max="12040" width="32.85546875" style="568" customWidth="1"/>
    <col min="12041" max="12288" width="9.140625" style="568"/>
    <col min="12289" max="12289" width="8.140625" style="568" customWidth="1"/>
    <col min="12290" max="12290" width="41" style="568" customWidth="1"/>
    <col min="12291" max="12296" width="32.85546875" style="568" customWidth="1"/>
    <col min="12297" max="12544" width="9.140625" style="568"/>
    <col min="12545" max="12545" width="8.140625" style="568" customWidth="1"/>
    <col min="12546" max="12546" width="41" style="568" customWidth="1"/>
    <col min="12547" max="12552" width="32.85546875" style="568" customWidth="1"/>
    <col min="12553" max="12800" width="9.140625" style="568"/>
    <col min="12801" max="12801" width="8.140625" style="568" customWidth="1"/>
    <col min="12802" max="12802" width="41" style="568" customWidth="1"/>
    <col min="12803" max="12808" width="32.85546875" style="568" customWidth="1"/>
    <col min="12809" max="13056" width="9.140625" style="568"/>
    <col min="13057" max="13057" width="8.140625" style="568" customWidth="1"/>
    <col min="13058" max="13058" width="41" style="568" customWidth="1"/>
    <col min="13059" max="13064" width="32.85546875" style="568" customWidth="1"/>
    <col min="13065" max="13312" width="9.140625" style="568"/>
    <col min="13313" max="13313" width="8.140625" style="568" customWidth="1"/>
    <col min="13314" max="13314" width="41" style="568" customWidth="1"/>
    <col min="13315" max="13320" width="32.85546875" style="568" customWidth="1"/>
    <col min="13321" max="13568" width="9.140625" style="568"/>
    <col min="13569" max="13569" width="8.140625" style="568" customWidth="1"/>
    <col min="13570" max="13570" width="41" style="568" customWidth="1"/>
    <col min="13571" max="13576" width="32.85546875" style="568" customWidth="1"/>
    <col min="13577" max="13824" width="9.140625" style="568"/>
    <col min="13825" max="13825" width="8.140625" style="568" customWidth="1"/>
    <col min="13826" max="13826" width="41" style="568" customWidth="1"/>
    <col min="13827" max="13832" width="32.85546875" style="568" customWidth="1"/>
    <col min="13833" max="14080" width="9.140625" style="568"/>
    <col min="14081" max="14081" width="8.140625" style="568" customWidth="1"/>
    <col min="14082" max="14082" width="41" style="568" customWidth="1"/>
    <col min="14083" max="14088" width="32.85546875" style="568" customWidth="1"/>
    <col min="14089" max="14336" width="9.140625" style="568"/>
    <col min="14337" max="14337" width="8.140625" style="568" customWidth="1"/>
    <col min="14338" max="14338" width="41" style="568" customWidth="1"/>
    <col min="14339" max="14344" width="32.85546875" style="568" customWidth="1"/>
    <col min="14345" max="14592" width="9.140625" style="568"/>
    <col min="14593" max="14593" width="8.140625" style="568" customWidth="1"/>
    <col min="14594" max="14594" width="41" style="568" customWidth="1"/>
    <col min="14595" max="14600" width="32.85546875" style="568" customWidth="1"/>
    <col min="14601" max="14848" width="9.140625" style="568"/>
    <col min="14849" max="14849" width="8.140625" style="568" customWidth="1"/>
    <col min="14850" max="14850" width="41" style="568" customWidth="1"/>
    <col min="14851" max="14856" width="32.85546875" style="568" customWidth="1"/>
    <col min="14857" max="15104" width="9.140625" style="568"/>
    <col min="15105" max="15105" width="8.140625" style="568" customWidth="1"/>
    <col min="15106" max="15106" width="41" style="568" customWidth="1"/>
    <col min="15107" max="15112" width="32.85546875" style="568" customWidth="1"/>
    <col min="15113" max="15360" width="9.140625" style="568"/>
    <col min="15361" max="15361" width="8.140625" style="568" customWidth="1"/>
    <col min="15362" max="15362" width="41" style="568" customWidth="1"/>
    <col min="15363" max="15368" width="32.85546875" style="568" customWidth="1"/>
    <col min="15369" max="15616" width="9.140625" style="568"/>
    <col min="15617" max="15617" width="8.140625" style="568" customWidth="1"/>
    <col min="15618" max="15618" width="41" style="568" customWidth="1"/>
    <col min="15619" max="15624" width="32.85546875" style="568" customWidth="1"/>
    <col min="15625" max="15872" width="9.140625" style="568"/>
    <col min="15873" max="15873" width="8.140625" style="568" customWidth="1"/>
    <col min="15874" max="15874" width="41" style="568" customWidth="1"/>
    <col min="15875" max="15880" width="32.85546875" style="568" customWidth="1"/>
    <col min="15881" max="16128" width="9.140625" style="568"/>
    <col min="16129" max="16129" width="8.140625" style="568" customWidth="1"/>
    <col min="16130" max="16130" width="41" style="568" customWidth="1"/>
    <col min="16131" max="16136" width="32.85546875" style="568" customWidth="1"/>
    <col min="16137" max="16384" width="9.140625" style="568"/>
  </cols>
  <sheetData>
    <row r="1" spans="1:8" s="567" customFormat="1" x14ac:dyDescent="0.2">
      <c r="A1" s="799" t="s">
        <v>1322</v>
      </c>
      <c r="B1" s="800"/>
      <c r="C1" s="800"/>
      <c r="D1" s="800"/>
      <c r="E1" s="800"/>
      <c r="F1" s="800"/>
      <c r="G1" s="800"/>
      <c r="H1" s="800"/>
    </row>
    <row r="2" spans="1:8" s="567" customFormat="1" ht="102" x14ac:dyDescent="0.2">
      <c r="A2" s="551" t="s">
        <v>1065</v>
      </c>
      <c r="B2" s="551" t="s">
        <v>0</v>
      </c>
      <c r="C2" s="551" t="s">
        <v>368</v>
      </c>
      <c r="D2" s="551" t="s">
        <v>1068</v>
      </c>
      <c r="E2" s="551" t="s">
        <v>1320</v>
      </c>
      <c r="F2" s="551" t="s">
        <v>1321</v>
      </c>
      <c r="G2" s="551" t="s">
        <v>1193</v>
      </c>
      <c r="H2" s="551" t="s">
        <v>1315</v>
      </c>
    </row>
    <row r="3" spans="1:8" s="567" customFormat="1" x14ac:dyDescent="0.2">
      <c r="A3" s="551" t="s">
        <v>499</v>
      </c>
      <c r="B3" s="571" t="s">
        <v>1070</v>
      </c>
      <c r="C3" s="572">
        <v>54298887</v>
      </c>
      <c r="D3" s="572">
        <v>0</v>
      </c>
      <c r="E3" s="572">
        <v>44720900</v>
      </c>
      <c r="F3" s="572">
        <v>0</v>
      </c>
      <c r="G3" s="572">
        <v>2932253</v>
      </c>
      <c r="H3" s="572">
        <v>6645734</v>
      </c>
    </row>
    <row r="4" spans="1:8" s="567" customFormat="1" ht="25.5" x14ac:dyDescent="0.2">
      <c r="A4" s="551" t="s">
        <v>511</v>
      </c>
      <c r="B4" s="571" t="s">
        <v>1073</v>
      </c>
      <c r="C4" s="572">
        <v>1327909</v>
      </c>
      <c r="D4" s="572">
        <v>0</v>
      </c>
      <c r="E4" s="572">
        <v>1199357</v>
      </c>
      <c r="F4" s="572">
        <v>0</v>
      </c>
      <c r="G4" s="572">
        <v>0</v>
      </c>
      <c r="H4" s="572">
        <v>128552</v>
      </c>
    </row>
    <row r="5" spans="1:8" s="567" customFormat="1" ht="25.5" x14ac:dyDescent="0.2">
      <c r="A5" s="551" t="s">
        <v>513</v>
      </c>
      <c r="B5" s="571" t="s">
        <v>1074</v>
      </c>
      <c r="C5" s="572">
        <v>55626796</v>
      </c>
      <c r="D5" s="572">
        <v>0</v>
      </c>
      <c r="E5" s="572">
        <v>45920257</v>
      </c>
      <c r="F5" s="572">
        <v>0</v>
      </c>
      <c r="G5" s="572">
        <v>2932253</v>
      </c>
      <c r="H5" s="572">
        <v>6774286</v>
      </c>
    </row>
    <row r="6" spans="1:8" ht="38.25" x14ac:dyDescent="0.2">
      <c r="A6" s="553" t="s">
        <v>641</v>
      </c>
      <c r="B6" s="554" t="s">
        <v>1162</v>
      </c>
      <c r="C6" s="561">
        <v>1510048</v>
      </c>
      <c r="D6" s="561">
        <v>0</v>
      </c>
      <c r="E6" s="561">
        <v>1410048</v>
      </c>
      <c r="F6" s="561">
        <v>100000</v>
      </c>
      <c r="G6" s="561">
        <v>0</v>
      </c>
      <c r="H6" s="561">
        <v>0</v>
      </c>
    </row>
    <row r="7" spans="1:8" x14ac:dyDescent="0.2">
      <c r="A7" s="553" t="s">
        <v>514</v>
      </c>
      <c r="B7" s="554" t="s">
        <v>1075</v>
      </c>
      <c r="C7" s="561">
        <v>1906382</v>
      </c>
      <c r="D7" s="561">
        <v>0</v>
      </c>
      <c r="E7" s="561">
        <v>353127</v>
      </c>
      <c r="F7" s="561">
        <v>1181490</v>
      </c>
      <c r="G7" s="561">
        <v>0</v>
      </c>
      <c r="H7" s="561">
        <v>371765</v>
      </c>
    </row>
    <row r="8" spans="1:8" x14ac:dyDescent="0.2">
      <c r="A8" s="553" t="s">
        <v>515</v>
      </c>
      <c r="B8" s="554" t="s">
        <v>1076</v>
      </c>
      <c r="C8" s="561">
        <v>3416430</v>
      </c>
      <c r="D8" s="561">
        <v>0</v>
      </c>
      <c r="E8" s="561">
        <v>1763175</v>
      </c>
      <c r="F8" s="561">
        <v>1281490</v>
      </c>
      <c r="G8" s="561">
        <v>0</v>
      </c>
      <c r="H8" s="561">
        <v>371765</v>
      </c>
    </row>
    <row r="9" spans="1:8" x14ac:dyDescent="0.2">
      <c r="A9" s="556" t="s">
        <v>1077</v>
      </c>
      <c r="B9" s="557" t="s">
        <v>1078</v>
      </c>
      <c r="C9" s="562">
        <v>59043226</v>
      </c>
      <c r="D9" s="562">
        <v>0</v>
      </c>
      <c r="E9" s="562">
        <v>47683432</v>
      </c>
      <c r="F9" s="562">
        <v>1281490</v>
      </c>
      <c r="G9" s="562">
        <v>2932253</v>
      </c>
      <c r="H9" s="562">
        <v>7146051</v>
      </c>
    </row>
    <row r="10" spans="1:8" ht="25.5" x14ac:dyDescent="0.2">
      <c r="A10" s="556" t="s">
        <v>1079</v>
      </c>
      <c r="B10" s="557" t="s">
        <v>1080</v>
      </c>
      <c r="C10" s="562">
        <v>9488965</v>
      </c>
      <c r="D10" s="562">
        <v>0</v>
      </c>
      <c r="E10" s="562">
        <v>7937669</v>
      </c>
      <c r="F10" s="562">
        <v>161119</v>
      </c>
      <c r="G10" s="562">
        <v>478319</v>
      </c>
      <c r="H10" s="562">
        <v>911858</v>
      </c>
    </row>
    <row r="11" spans="1:8" x14ac:dyDescent="0.2">
      <c r="A11" s="553" t="s">
        <v>1081</v>
      </c>
      <c r="B11" s="554" t="s">
        <v>1082</v>
      </c>
      <c r="C11" s="561">
        <v>9488965</v>
      </c>
      <c r="D11" s="561">
        <v>0</v>
      </c>
      <c r="E11" s="561">
        <v>7937669</v>
      </c>
      <c r="F11" s="561">
        <v>161119</v>
      </c>
      <c r="G11" s="561">
        <v>478319</v>
      </c>
      <c r="H11" s="561">
        <v>911858</v>
      </c>
    </row>
    <row r="12" spans="1:8" x14ac:dyDescent="0.2">
      <c r="A12" s="553" t="s">
        <v>1085</v>
      </c>
      <c r="B12" s="554" t="s">
        <v>1086</v>
      </c>
      <c r="C12" s="561">
        <v>43029</v>
      </c>
      <c r="D12" s="561">
        <v>0</v>
      </c>
      <c r="E12" s="561">
        <v>0</v>
      </c>
      <c r="F12" s="561">
        <v>0</v>
      </c>
      <c r="G12" s="561">
        <v>43029</v>
      </c>
      <c r="H12" s="561">
        <v>0</v>
      </c>
    </row>
    <row r="13" spans="1:8" x14ac:dyDescent="0.2">
      <c r="A13" s="553" t="s">
        <v>1087</v>
      </c>
      <c r="B13" s="554" t="s">
        <v>1088</v>
      </c>
      <c r="C13" s="561">
        <v>4458962</v>
      </c>
      <c r="D13" s="561">
        <v>246744</v>
      </c>
      <c r="E13" s="561">
        <v>0</v>
      </c>
      <c r="F13" s="561">
        <v>0</v>
      </c>
      <c r="G13" s="561">
        <v>4212218</v>
      </c>
      <c r="H13" s="561">
        <v>0</v>
      </c>
    </row>
    <row r="14" spans="1:8" x14ac:dyDescent="0.2">
      <c r="A14" s="553" t="s">
        <v>1089</v>
      </c>
      <c r="B14" s="554" t="s">
        <v>1090</v>
      </c>
      <c r="C14" s="561">
        <v>4501991</v>
      </c>
      <c r="D14" s="561">
        <v>246744</v>
      </c>
      <c r="E14" s="561">
        <v>0</v>
      </c>
      <c r="F14" s="561">
        <v>0</v>
      </c>
      <c r="G14" s="561">
        <v>4255247</v>
      </c>
      <c r="H14" s="561">
        <v>0</v>
      </c>
    </row>
    <row r="15" spans="1:8" x14ac:dyDescent="0.2">
      <c r="A15" s="553" t="s">
        <v>1093</v>
      </c>
      <c r="B15" s="554" t="s">
        <v>1094</v>
      </c>
      <c r="C15" s="561">
        <v>212129</v>
      </c>
      <c r="D15" s="561">
        <v>0</v>
      </c>
      <c r="E15" s="561">
        <v>0</v>
      </c>
      <c r="F15" s="561">
        <v>0</v>
      </c>
      <c r="G15" s="561">
        <v>212129</v>
      </c>
      <c r="H15" s="561">
        <v>0</v>
      </c>
    </row>
    <row r="16" spans="1:8" x14ac:dyDescent="0.2">
      <c r="A16" s="553" t="s">
        <v>1095</v>
      </c>
      <c r="B16" s="554" t="s">
        <v>1096</v>
      </c>
      <c r="C16" s="561">
        <v>212129</v>
      </c>
      <c r="D16" s="561">
        <v>0</v>
      </c>
      <c r="E16" s="561">
        <v>0</v>
      </c>
      <c r="F16" s="561">
        <v>0</v>
      </c>
      <c r="G16" s="561">
        <v>212129</v>
      </c>
      <c r="H16" s="561">
        <v>0</v>
      </c>
    </row>
    <row r="17" spans="1:8" x14ac:dyDescent="0.2">
      <c r="A17" s="553" t="s">
        <v>1097</v>
      </c>
      <c r="B17" s="554" t="s">
        <v>1098</v>
      </c>
      <c r="C17" s="561">
        <v>1051352</v>
      </c>
      <c r="D17" s="561">
        <v>0</v>
      </c>
      <c r="E17" s="561">
        <v>0</v>
      </c>
      <c r="F17" s="561">
        <v>0</v>
      </c>
      <c r="G17" s="561">
        <v>1051352</v>
      </c>
      <c r="H17" s="561">
        <v>0</v>
      </c>
    </row>
    <row r="18" spans="1:8" x14ac:dyDescent="0.2">
      <c r="A18" s="553" t="s">
        <v>1099</v>
      </c>
      <c r="B18" s="554" t="s">
        <v>1100</v>
      </c>
      <c r="C18" s="561">
        <v>79200</v>
      </c>
      <c r="D18" s="561">
        <v>0</v>
      </c>
      <c r="E18" s="561">
        <v>0</v>
      </c>
      <c r="F18" s="561">
        <v>0</v>
      </c>
      <c r="G18" s="561">
        <v>79200</v>
      </c>
      <c r="H18" s="561">
        <v>0</v>
      </c>
    </row>
    <row r="19" spans="1:8" x14ac:dyDescent="0.2">
      <c r="A19" s="553" t="s">
        <v>1165</v>
      </c>
      <c r="B19" s="554" t="s">
        <v>1166</v>
      </c>
      <c r="C19" s="561">
        <v>1049000</v>
      </c>
      <c r="D19" s="561">
        <v>0</v>
      </c>
      <c r="E19" s="561">
        <v>0</v>
      </c>
      <c r="F19" s="561">
        <v>0</v>
      </c>
      <c r="G19" s="561">
        <v>1049000</v>
      </c>
      <c r="H19" s="561">
        <v>0</v>
      </c>
    </row>
    <row r="20" spans="1:8" ht="25.5" x14ac:dyDescent="0.2">
      <c r="A20" s="553" t="s">
        <v>1167</v>
      </c>
      <c r="B20" s="554" t="s">
        <v>1168</v>
      </c>
      <c r="C20" s="561">
        <v>50000</v>
      </c>
      <c r="D20" s="561">
        <v>0</v>
      </c>
      <c r="E20" s="561">
        <v>0</v>
      </c>
      <c r="F20" s="561">
        <v>0</v>
      </c>
      <c r="G20" s="561">
        <v>50000</v>
      </c>
      <c r="H20" s="561">
        <v>0</v>
      </c>
    </row>
    <row r="21" spans="1:8" x14ac:dyDescent="0.2">
      <c r="A21" s="553" t="s">
        <v>1101</v>
      </c>
      <c r="B21" s="554" t="s">
        <v>1102</v>
      </c>
      <c r="C21" s="561">
        <v>1715536</v>
      </c>
      <c r="D21" s="561">
        <v>0</v>
      </c>
      <c r="E21" s="561">
        <v>0</v>
      </c>
      <c r="F21" s="561">
        <v>0</v>
      </c>
      <c r="G21" s="561">
        <v>1715536</v>
      </c>
      <c r="H21" s="561">
        <v>0</v>
      </c>
    </row>
    <row r="22" spans="1:8" ht="25.5" x14ac:dyDescent="0.2">
      <c r="A22" s="553" t="s">
        <v>1103</v>
      </c>
      <c r="B22" s="554" t="s">
        <v>1104</v>
      </c>
      <c r="C22" s="561">
        <v>3945088</v>
      </c>
      <c r="D22" s="561">
        <v>0</v>
      </c>
      <c r="E22" s="561">
        <v>0</v>
      </c>
      <c r="F22" s="561">
        <v>0</v>
      </c>
      <c r="G22" s="561">
        <v>3945088</v>
      </c>
      <c r="H22" s="561">
        <v>0</v>
      </c>
    </row>
    <row r="23" spans="1:8" x14ac:dyDescent="0.2">
      <c r="A23" s="553" t="s">
        <v>1105</v>
      </c>
      <c r="B23" s="554" t="s">
        <v>1106</v>
      </c>
      <c r="C23" s="561">
        <v>31309</v>
      </c>
      <c r="D23" s="561">
        <v>0</v>
      </c>
      <c r="E23" s="561">
        <v>26773</v>
      </c>
      <c r="F23" s="561">
        <v>0</v>
      </c>
      <c r="G23" s="561">
        <v>4536</v>
      </c>
      <c r="H23" s="561">
        <v>0</v>
      </c>
    </row>
    <row r="24" spans="1:8" ht="25.5" x14ac:dyDescent="0.2">
      <c r="A24" s="553" t="s">
        <v>1107</v>
      </c>
      <c r="B24" s="554" t="s">
        <v>1108</v>
      </c>
      <c r="C24" s="561">
        <v>31309</v>
      </c>
      <c r="D24" s="561">
        <v>0</v>
      </c>
      <c r="E24" s="561">
        <v>26773</v>
      </c>
      <c r="F24" s="561">
        <v>0</v>
      </c>
      <c r="G24" s="561">
        <v>4536</v>
      </c>
      <c r="H24" s="561">
        <v>0</v>
      </c>
    </row>
    <row r="25" spans="1:8" ht="25.5" x14ac:dyDescent="0.2">
      <c r="A25" s="553" t="s">
        <v>1109</v>
      </c>
      <c r="B25" s="554" t="s">
        <v>1110</v>
      </c>
      <c r="C25" s="561">
        <v>1910986</v>
      </c>
      <c r="D25" s="561">
        <v>66622</v>
      </c>
      <c r="E25" s="561">
        <v>0</v>
      </c>
      <c r="F25" s="561">
        <v>0</v>
      </c>
      <c r="G25" s="561">
        <v>1844364</v>
      </c>
      <c r="H25" s="561">
        <v>0</v>
      </c>
    </row>
    <row r="26" spans="1:8" x14ac:dyDescent="0.2">
      <c r="A26" s="553" t="s">
        <v>1111</v>
      </c>
      <c r="B26" s="554" t="s">
        <v>1112</v>
      </c>
      <c r="C26" s="561">
        <v>300001</v>
      </c>
      <c r="D26" s="561">
        <v>0</v>
      </c>
      <c r="E26" s="561">
        <v>1</v>
      </c>
      <c r="F26" s="561">
        <v>0</v>
      </c>
      <c r="G26" s="561">
        <v>300000</v>
      </c>
      <c r="H26" s="561">
        <v>0</v>
      </c>
    </row>
    <row r="27" spans="1:8" ht="25.5" x14ac:dyDescent="0.2">
      <c r="A27" s="553" t="s">
        <v>1113</v>
      </c>
      <c r="B27" s="554" t="s">
        <v>1114</v>
      </c>
      <c r="C27" s="561">
        <v>2210987</v>
      </c>
      <c r="D27" s="561">
        <v>66622</v>
      </c>
      <c r="E27" s="561">
        <v>1</v>
      </c>
      <c r="F27" s="561">
        <v>0</v>
      </c>
      <c r="G27" s="561">
        <v>2144364</v>
      </c>
      <c r="H27" s="561">
        <v>0</v>
      </c>
    </row>
    <row r="28" spans="1:8" x14ac:dyDescent="0.2">
      <c r="A28" s="556" t="s">
        <v>1115</v>
      </c>
      <c r="B28" s="557" t="s">
        <v>1116</v>
      </c>
      <c r="C28" s="562">
        <v>10901504</v>
      </c>
      <c r="D28" s="562">
        <v>313366</v>
      </c>
      <c r="E28" s="562">
        <v>26774</v>
      </c>
      <c r="F28" s="562">
        <v>0</v>
      </c>
      <c r="G28" s="562">
        <v>10561364</v>
      </c>
      <c r="H28" s="562">
        <v>0</v>
      </c>
    </row>
    <row r="29" spans="1:8" ht="25.5" x14ac:dyDescent="0.2">
      <c r="A29" s="556" t="s">
        <v>1123</v>
      </c>
      <c r="B29" s="557" t="s">
        <v>1124</v>
      </c>
      <c r="C29" s="562">
        <v>79433695</v>
      </c>
      <c r="D29" s="562">
        <v>313366</v>
      </c>
      <c r="E29" s="562">
        <v>55647875</v>
      </c>
      <c r="F29" s="562">
        <v>1442609</v>
      </c>
      <c r="G29" s="562">
        <v>13971936</v>
      </c>
      <c r="H29" s="562">
        <v>8057909</v>
      </c>
    </row>
    <row r="30" spans="1:8" x14ac:dyDescent="0.2">
      <c r="A30" s="556" t="s">
        <v>1125</v>
      </c>
      <c r="B30" s="557" t="s">
        <v>1126</v>
      </c>
      <c r="C30" s="562">
        <v>79433695</v>
      </c>
      <c r="D30" s="562">
        <v>313366</v>
      </c>
      <c r="E30" s="562">
        <v>55647875</v>
      </c>
      <c r="F30" s="562">
        <v>1442609</v>
      </c>
      <c r="G30" s="562">
        <v>13971936</v>
      </c>
      <c r="H30" s="562">
        <v>8057909</v>
      </c>
    </row>
    <row r="31" spans="1:8" x14ac:dyDescent="0.2">
      <c r="A31" s="553" t="s">
        <v>1127</v>
      </c>
      <c r="B31" s="554" t="s">
        <v>1128</v>
      </c>
      <c r="C31" s="559">
        <v>16</v>
      </c>
      <c r="D31" s="559">
        <v>0</v>
      </c>
      <c r="E31" s="559">
        <v>14</v>
      </c>
      <c r="F31" s="559">
        <v>0</v>
      </c>
      <c r="G31" s="559">
        <v>0</v>
      </c>
      <c r="H31" s="559">
        <v>2</v>
      </c>
    </row>
  </sheetData>
  <mergeCells count="1">
    <mergeCell ref="A1:H1"/>
  </mergeCells>
  <pageMargins left="0.7" right="0.7" top="0.75" bottom="0.75" header="0.3" footer="0.3"/>
  <pageSetup paperSize="9" scale="8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workbookViewId="0">
      <pane xSplit="1" topLeftCell="B1" activePane="topRight" state="frozen"/>
      <selection pane="topRight" activeCell="A7" sqref="A7"/>
    </sheetView>
  </sheetViews>
  <sheetFormatPr defaultRowHeight="15" x14ac:dyDescent="0.25"/>
  <cols>
    <col min="1" max="1" width="41" customWidth="1"/>
    <col min="2" max="20" width="13.7109375" customWidth="1"/>
    <col min="256" max="256" width="8.140625" customWidth="1"/>
    <col min="257" max="257" width="41" customWidth="1"/>
    <col min="258" max="276" width="32.85546875" customWidth="1"/>
    <col min="512" max="512" width="8.140625" customWidth="1"/>
    <col min="513" max="513" width="41" customWidth="1"/>
    <col min="514" max="532" width="32.85546875" customWidth="1"/>
    <col min="768" max="768" width="8.140625" customWidth="1"/>
    <col min="769" max="769" width="41" customWidth="1"/>
    <col min="770" max="788" width="32.85546875" customWidth="1"/>
    <col min="1024" max="1024" width="8.140625" customWidth="1"/>
    <col min="1025" max="1025" width="41" customWidth="1"/>
    <col min="1026" max="1044" width="32.85546875" customWidth="1"/>
    <col min="1280" max="1280" width="8.140625" customWidth="1"/>
    <col min="1281" max="1281" width="41" customWidth="1"/>
    <col min="1282" max="1300" width="32.85546875" customWidth="1"/>
    <col min="1536" max="1536" width="8.140625" customWidth="1"/>
    <col min="1537" max="1537" width="41" customWidth="1"/>
    <col min="1538" max="1556" width="32.85546875" customWidth="1"/>
    <col min="1792" max="1792" width="8.140625" customWidth="1"/>
    <col min="1793" max="1793" width="41" customWidth="1"/>
    <col min="1794" max="1812" width="32.85546875" customWidth="1"/>
    <col min="2048" max="2048" width="8.140625" customWidth="1"/>
    <col min="2049" max="2049" width="41" customWidth="1"/>
    <col min="2050" max="2068" width="32.85546875" customWidth="1"/>
    <col min="2304" max="2304" width="8.140625" customWidth="1"/>
    <col min="2305" max="2305" width="41" customWidth="1"/>
    <col min="2306" max="2324" width="32.85546875" customWidth="1"/>
    <col min="2560" max="2560" width="8.140625" customWidth="1"/>
    <col min="2561" max="2561" width="41" customWidth="1"/>
    <col min="2562" max="2580" width="32.85546875" customWidth="1"/>
    <col min="2816" max="2816" width="8.140625" customWidth="1"/>
    <col min="2817" max="2817" width="41" customWidth="1"/>
    <col min="2818" max="2836" width="32.85546875" customWidth="1"/>
    <col min="3072" max="3072" width="8.140625" customWidth="1"/>
    <col min="3073" max="3073" width="41" customWidth="1"/>
    <col min="3074" max="3092" width="32.85546875" customWidth="1"/>
    <col min="3328" max="3328" width="8.140625" customWidth="1"/>
    <col min="3329" max="3329" width="41" customWidth="1"/>
    <col min="3330" max="3348" width="32.85546875" customWidth="1"/>
    <col min="3584" max="3584" width="8.140625" customWidth="1"/>
    <col min="3585" max="3585" width="41" customWidth="1"/>
    <col min="3586" max="3604" width="32.85546875" customWidth="1"/>
    <col min="3840" max="3840" width="8.140625" customWidth="1"/>
    <col min="3841" max="3841" width="41" customWidth="1"/>
    <col min="3842" max="3860" width="32.85546875" customWidth="1"/>
    <col min="4096" max="4096" width="8.140625" customWidth="1"/>
    <col min="4097" max="4097" width="41" customWidth="1"/>
    <col min="4098" max="4116" width="32.85546875" customWidth="1"/>
    <col min="4352" max="4352" width="8.140625" customWidth="1"/>
    <col min="4353" max="4353" width="41" customWidth="1"/>
    <col min="4354" max="4372" width="32.85546875" customWidth="1"/>
    <col min="4608" max="4608" width="8.140625" customWidth="1"/>
    <col min="4609" max="4609" width="41" customWidth="1"/>
    <col min="4610" max="4628" width="32.85546875" customWidth="1"/>
    <col min="4864" max="4864" width="8.140625" customWidth="1"/>
    <col min="4865" max="4865" width="41" customWidth="1"/>
    <col min="4866" max="4884" width="32.85546875" customWidth="1"/>
    <col min="5120" max="5120" width="8.140625" customWidth="1"/>
    <col min="5121" max="5121" width="41" customWidth="1"/>
    <col min="5122" max="5140" width="32.85546875" customWidth="1"/>
    <col min="5376" max="5376" width="8.140625" customWidth="1"/>
    <col min="5377" max="5377" width="41" customWidth="1"/>
    <col min="5378" max="5396" width="32.85546875" customWidth="1"/>
    <col min="5632" max="5632" width="8.140625" customWidth="1"/>
    <col min="5633" max="5633" width="41" customWidth="1"/>
    <col min="5634" max="5652" width="32.85546875" customWidth="1"/>
    <col min="5888" max="5888" width="8.140625" customWidth="1"/>
    <col min="5889" max="5889" width="41" customWidth="1"/>
    <col min="5890" max="5908" width="32.85546875" customWidth="1"/>
    <col min="6144" max="6144" width="8.140625" customWidth="1"/>
    <col min="6145" max="6145" width="41" customWidth="1"/>
    <col min="6146" max="6164" width="32.85546875" customWidth="1"/>
    <col min="6400" max="6400" width="8.140625" customWidth="1"/>
    <col min="6401" max="6401" width="41" customWidth="1"/>
    <col min="6402" max="6420" width="32.85546875" customWidth="1"/>
    <col min="6656" max="6656" width="8.140625" customWidth="1"/>
    <col min="6657" max="6657" width="41" customWidth="1"/>
    <col min="6658" max="6676" width="32.85546875" customWidth="1"/>
    <col min="6912" max="6912" width="8.140625" customWidth="1"/>
    <col min="6913" max="6913" width="41" customWidth="1"/>
    <col min="6914" max="6932" width="32.85546875" customWidth="1"/>
    <col min="7168" max="7168" width="8.140625" customWidth="1"/>
    <col min="7169" max="7169" width="41" customWidth="1"/>
    <col min="7170" max="7188" width="32.85546875" customWidth="1"/>
    <col min="7424" max="7424" width="8.140625" customWidth="1"/>
    <col min="7425" max="7425" width="41" customWidth="1"/>
    <col min="7426" max="7444" width="32.85546875" customWidth="1"/>
    <col min="7680" max="7680" width="8.140625" customWidth="1"/>
    <col min="7681" max="7681" width="41" customWidth="1"/>
    <col min="7682" max="7700" width="32.85546875" customWidth="1"/>
    <col min="7936" max="7936" width="8.140625" customWidth="1"/>
    <col min="7937" max="7937" width="41" customWidth="1"/>
    <col min="7938" max="7956" width="32.85546875" customWidth="1"/>
    <col min="8192" max="8192" width="8.140625" customWidth="1"/>
    <col min="8193" max="8193" width="41" customWidth="1"/>
    <col min="8194" max="8212" width="32.85546875" customWidth="1"/>
    <col min="8448" max="8448" width="8.140625" customWidth="1"/>
    <col min="8449" max="8449" width="41" customWidth="1"/>
    <col min="8450" max="8468" width="32.85546875" customWidth="1"/>
    <col min="8704" max="8704" width="8.140625" customWidth="1"/>
    <col min="8705" max="8705" width="41" customWidth="1"/>
    <col min="8706" max="8724" width="32.85546875" customWidth="1"/>
    <col min="8960" max="8960" width="8.140625" customWidth="1"/>
    <col min="8961" max="8961" width="41" customWidth="1"/>
    <col min="8962" max="8980" width="32.85546875" customWidth="1"/>
    <col min="9216" max="9216" width="8.140625" customWidth="1"/>
    <col min="9217" max="9217" width="41" customWidth="1"/>
    <col min="9218" max="9236" width="32.85546875" customWidth="1"/>
    <col min="9472" max="9472" width="8.140625" customWidth="1"/>
    <col min="9473" max="9473" width="41" customWidth="1"/>
    <col min="9474" max="9492" width="32.85546875" customWidth="1"/>
    <col min="9728" max="9728" width="8.140625" customWidth="1"/>
    <col min="9729" max="9729" width="41" customWidth="1"/>
    <col min="9730" max="9748" width="32.85546875" customWidth="1"/>
    <col min="9984" max="9984" width="8.140625" customWidth="1"/>
    <col min="9985" max="9985" width="41" customWidth="1"/>
    <col min="9986" max="10004" width="32.85546875" customWidth="1"/>
    <col min="10240" max="10240" width="8.140625" customWidth="1"/>
    <col min="10241" max="10241" width="41" customWidth="1"/>
    <col min="10242" max="10260" width="32.85546875" customWidth="1"/>
    <col min="10496" max="10496" width="8.140625" customWidth="1"/>
    <col min="10497" max="10497" width="41" customWidth="1"/>
    <col min="10498" max="10516" width="32.85546875" customWidth="1"/>
    <col min="10752" max="10752" width="8.140625" customWidth="1"/>
    <col min="10753" max="10753" width="41" customWidth="1"/>
    <col min="10754" max="10772" width="32.85546875" customWidth="1"/>
    <col min="11008" max="11008" width="8.140625" customWidth="1"/>
    <col min="11009" max="11009" width="41" customWidth="1"/>
    <col min="11010" max="11028" width="32.85546875" customWidth="1"/>
    <col min="11264" max="11264" width="8.140625" customWidth="1"/>
    <col min="11265" max="11265" width="41" customWidth="1"/>
    <col min="11266" max="11284" width="32.85546875" customWidth="1"/>
    <col min="11520" max="11520" width="8.140625" customWidth="1"/>
    <col min="11521" max="11521" width="41" customWidth="1"/>
    <col min="11522" max="11540" width="32.85546875" customWidth="1"/>
    <col min="11776" max="11776" width="8.140625" customWidth="1"/>
    <col min="11777" max="11777" width="41" customWidth="1"/>
    <col min="11778" max="11796" width="32.85546875" customWidth="1"/>
    <col min="12032" max="12032" width="8.140625" customWidth="1"/>
    <col min="12033" max="12033" width="41" customWidth="1"/>
    <col min="12034" max="12052" width="32.85546875" customWidth="1"/>
    <col min="12288" max="12288" width="8.140625" customWidth="1"/>
    <col min="12289" max="12289" width="41" customWidth="1"/>
    <col min="12290" max="12308" width="32.85546875" customWidth="1"/>
    <col min="12544" max="12544" width="8.140625" customWidth="1"/>
    <col min="12545" max="12545" width="41" customWidth="1"/>
    <col min="12546" max="12564" width="32.85546875" customWidth="1"/>
    <col min="12800" max="12800" width="8.140625" customWidth="1"/>
    <col min="12801" max="12801" width="41" customWidth="1"/>
    <col min="12802" max="12820" width="32.85546875" customWidth="1"/>
    <col min="13056" max="13056" width="8.140625" customWidth="1"/>
    <col min="13057" max="13057" width="41" customWidth="1"/>
    <col min="13058" max="13076" width="32.85546875" customWidth="1"/>
    <col min="13312" max="13312" width="8.140625" customWidth="1"/>
    <col min="13313" max="13313" width="41" customWidth="1"/>
    <col min="13314" max="13332" width="32.85546875" customWidth="1"/>
    <col min="13568" max="13568" width="8.140625" customWidth="1"/>
    <col min="13569" max="13569" width="41" customWidth="1"/>
    <col min="13570" max="13588" width="32.85546875" customWidth="1"/>
    <col min="13824" max="13824" width="8.140625" customWidth="1"/>
    <col min="13825" max="13825" width="41" customWidth="1"/>
    <col min="13826" max="13844" width="32.85546875" customWidth="1"/>
    <col min="14080" max="14080" width="8.140625" customWidth="1"/>
    <col min="14081" max="14081" width="41" customWidth="1"/>
    <col min="14082" max="14100" width="32.85546875" customWidth="1"/>
    <col min="14336" max="14336" width="8.140625" customWidth="1"/>
    <col min="14337" max="14337" width="41" customWidth="1"/>
    <col min="14338" max="14356" width="32.85546875" customWidth="1"/>
    <col min="14592" max="14592" width="8.140625" customWidth="1"/>
    <col min="14593" max="14593" width="41" customWidth="1"/>
    <col min="14594" max="14612" width="32.85546875" customWidth="1"/>
    <col min="14848" max="14848" width="8.140625" customWidth="1"/>
    <col min="14849" max="14849" width="41" customWidth="1"/>
    <col min="14850" max="14868" width="32.85546875" customWidth="1"/>
    <col min="15104" max="15104" width="8.140625" customWidth="1"/>
    <col min="15105" max="15105" width="41" customWidth="1"/>
    <col min="15106" max="15124" width="32.85546875" customWidth="1"/>
    <col min="15360" max="15360" width="8.140625" customWidth="1"/>
    <col min="15361" max="15361" width="41" customWidth="1"/>
    <col min="15362" max="15380" width="32.85546875" customWidth="1"/>
    <col min="15616" max="15616" width="8.140625" customWidth="1"/>
    <col min="15617" max="15617" width="41" customWidth="1"/>
    <col min="15618" max="15636" width="32.85546875" customWidth="1"/>
    <col min="15872" max="15872" width="8.140625" customWidth="1"/>
    <col min="15873" max="15873" width="41" customWidth="1"/>
    <col min="15874" max="15892" width="32.85546875" customWidth="1"/>
    <col min="16128" max="16128" width="8.140625" customWidth="1"/>
    <col min="16129" max="16129" width="41" customWidth="1"/>
    <col min="16130" max="16148" width="32.85546875" customWidth="1"/>
  </cols>
  <sheetData>
    <row r="1" spans="1:20" s="530" customFormat="1" x14ac:dyDescent="0.25">
      <c r="A1" s="801" t="s">
        <v>1308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</row>
    <row r="2" spans="1:20" s="8" customFormat="1" ht="114.75" x14ac:dyDescent="0.25">
      <c r="A2" s="551" t="s">
        <v>0</v>
      </c>
      <c r="B2" s="551" t="s">
        <v>368</v>
      </c>
      <c r="C2" s="551" t="s">
        <v>1066</v>
      </c>
      <c r="D2" s="551" t="s">
        <v>1172</v>
      </c>
      <c r="E2" s="551" t="s">
        <v>1173</v>
      </c>
      <c r="F2" s="551" t="s">
        <v>1175</v>
      </c>
      <c r="G2" s="551" t="s">
        <v>1130</v>
      </c>
      <c r="H2" s="551" t="s">
        <v>1176</v>
      </c>
      <c r="I2" s="551" t="s">
        <v>1177</v>
      </c>
      <c r="J2" s="551" t="s">
        <v>1180</v>
      </c>
      <c r="K2" s="551" t="s">
        <v>1181</v>
      </c>
      <c r="L2" s="551" t="s">
        <v>1259</v>
      </c>
      <c r="M2" s="551" t="s">
        <v>1185</v>
      </c>
      <c r="N2" s="551" t="s">
        <v>1186</v>
      </c>
      <c r="O2" s="551" t="s">
        <v>1189</v>
      </c>
      <c r="P2" s="551" t="s">
        <v>1190</v>
      </c>
      <c r="Q2" s="551" t="s">
        <v>1191</v>
      </c>
      <c r="R2" s="551" t="s">
        <v>1194</v>
      </c>
      <c r="S2" s="551" t="s">
        <v>1195</v>
      </c>
      <c r="T2" s="551" t="s">
        <v>1196</v>
      </c>
    </row>
    <row r="3" spans="1:20" s="8" customFormat="1" ht="25.5" x14ac:dyDescent="0.25">
      <c r="A3" s="571" t="s">
        <v>1260</v>
      </c>
      <c r="B3" s="575">
        <v>130933000</v>
      </c>
      <c r="C3" s="575">
        <v>0</v>
      </c>
      <c r="D3" s="575">
        <v>0</v>
      </c>
      <c r="E3" s="575">
        <v>0</v>
      </c>
      <c r="F3" s="575">
        <v>130933000</v>
      </c>
      <c r="G3" s="575">
        <v>0</v>
      </c>
      <c r="H3" s="575">
        <v>0</v>
      </c>
      <c r="I3" s="575">
        <v>0</v>
      </c>
      <c r="J3" s="575">
        <v>0</v>
      </c>
      <c r="K3" s="575">
        <v>0</v>
      </c>
      <c r="L3" s="575">
        <v>0</v>
      </c>
      <c r="M3" s="575">
        <v>0</v>
      </c>
      <c r="N3" s="575">
        <v>0</v>
      </c>
      <c r="O3" s="575">
        <v>0</v>
      </c>
      <c r="P3" s="575">
        <v>0</v>
      </c>
      <c r="Q3" s="575">
        <v>0</v>
      </c>
      <c r="R3" s="575">
        <v>0</v>
      </c>
      <c r="S3" s="575">
        <v>0</v>
      </c>
      <c r="T3" s="575">
        <v>0</v>
      </c>
    </row>
    <row r="4" spans="1:20" s="8" customFormat="1" ht="25.5" x14ac:dyDescent="0.25">
      <c r="A4" s="571" t="s">
        <v>1261</v>
      </c>
      <c r="B4" s="575">
        <v>82905440</v>
      </c>
      <c r="C4" s="575">
        <v>0</v>
      </c>
      <c r="D4" s="575">
        <v>0</v>
      </c>
      <c r="E4" s="575">
        <v>0</v>
      </c>
      <c r="F4" s="575">
        <v>82905440</v>
      </c>
      <c r="G4" s="575">
        <v>0</v>
      </c>
      <c r="H4" s="575">
        <v>0</v>
      </c>
      <c r="I4" s="575">
        <v>0</v>
      </c>
      <c r="J4" s="575">
        <v>0</v>
      </c>
      <c r="K4" s="575">
        <v>0</v>
      </c>
      <c r="L4" s="575">
        <v>0</v>
      </c>
      <c r="M4" s="575">
        <v>0</v>
      </c>
      <c r="N4" s="575">
        <v>0</v>
      </c>
      <c r="O4" s="575">
        <v>0</v>
      </c>
      <c r="P4" s="575">
        <v>0</v>
      </c>
      <c r="Q4" s="575">
        <v>0</v>
      </c>
      <c r="R4" s="575">
        <v>0</v>
      </c>
      <c r="S4" s="575">
        <v>0</v>
      </c>
      <c r="T4" s="575">
        <v>0</v>
      </c>
    </row>
    <row r="5" spans="1:20" s="8" customFormat="1" ht="25.5" x14ac:dyDescent="0.25">
      <c r="A5" s="571" t="s">
        <v>1262</v>
      </c>
      <c r="B5" s="575">
        <v>94669268</v>
      </c>
      <c r="C5" s="575">
        <v>0</v>
      </c>
      <c r="D5" s="575">
        <v>0</v>
      </c>
      <c r="E5" s="575">
        <v>0</v>
      </c>
      <c r="F5" s="575">
        <v>94669268</v>
      </c>
      <c r="G5" s="575">
        <v>0</v>
      </c>
      <c r="H5" s="575">
        <v>0</v>
      </c>
      <c r="I5" s="575">
        <v>0</v>
      </c>
      <c r="J5" s="575">
        <v>0</v>
      </c>
      <c r="K5" s="575">
        <v>0</v>
      </c>
      <c r="L5" s="575">
        <v>0</v>
      </c>
      <c r="M5" s="575">
        <v>0</v>
      </c>
      <c r="N5" s="575">
        <v>0</v>
      </c>
      <c r="O5" s="575">
        <v>0</v>
      </c>
      <c r="P5" s="575">
        <v>0</v>
      </c>
      <c r="Q5" s="575">
        <v>0</v>
      </c>
      <c r="R5" s="575">
        <v>0</v>
      </c>
      <c r="S5" s="575">
        <v>0</v>
      </c>
      <c r="T5" s="575">
        <v>0</v>
      </c>
    </row>
    <row r="6" spans="1:20" s="8" customFormat="1" ht="25.5" x14ac:dyDescent="0.25">
      <c r="A6" s="571" t="s">
        <v>1263</v>
      </c>
      <c r="B6" s="575">
        <v>36035024</v>
      </c>
      <c r="C6" s="575">
        <v>0</v>
      </c>
      <c r="D6" s="575">
        <v>0</v>
      </c>
      <c r="E6" s="575">
        <v>0</v>
      </c>
      <c r="F6" s="575">
        <v>36035024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5">
        <v>0</v>
      </c>
      <c r="M6" s="575">
        <v>0</v>
      </c>
      <c r="N6" s="575">
        <v>0</v>
      </c>
      <c r="O6" s="575">
        <v>0</v>
      </c>
      <c r="P6" s="575">
        <v>0</v>
      </c>
      <c r="Q6" s="575">
        <v>0</v>
      </c>
      <c r="R6" s="575">
        <v>0</v>
      </c>
      <c r="S6" s="575">
        <v>0</v>
      </c>
      <c r="T6" s="575">
        <v>0</v>
      </c>
    </row>
    <row r="7" spans="1:20" s="8" customFormat="1" ht="38.25" x14ac:dyDescent="0.25">
      <c r="A7" s="571" t="s">
        <v>1264</v>
      </c>
      <c r="B7" s="575">
        <v>130704292</v>
      </c>
      <c r="C7" s="575">
        <v>0</v>
      </c>
      <c r="D7" s="575">
        <v>0</v>
      </c>
      <c r="E7" s="575">
        <v>0</v>
      </c>
      <c r="F7" s="575">
        <v>130704292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5">
        <v>0</v>
      </c>
      <c r="M7" s="575">
        <v>0</v>
      </c>
      <c r="N7" s="575">
        <v>0</v>
      </c>
      <c r="O7" s="575">
        <v>0</v>
      </c>
      <c r="P7" s="575">
        <v>0</v>
      </c>
      <c r="Q7" s="575">
        <v>0</v>
      </c>
      <c r="R7" s="575">
        <v>0</v>
      </c>
      <c r="S7" s="575">
        <v>0</v>
      </c>
      <c r="T7" s="575">
        <v>0</v>
      </c>
    </row>
    <row r="8" spans="1:20" s="8" customFormat="1" ht="25.5" x14ac:dyDescent="0.25">
      <c r="A8" s="571" t="s">
        <v>1265</v>
      </c>
      <c r="B8" s="575">
        <v>6208324</v>
      </c>
      <c r="C8" s="575">
        <v>0</v>
      </c>
      <c r="D8" s="575">
        <v>0</v>
      </c>
      <c r="E8" s="575">
        <v>0</v>
      </c>
      <c r="F8" s="575">
        <v>6208324</v>
      </c>
      <c r="G8" s="575">
        <v>0</v>
      </c>
      <c r="H8" s="575">
        <v>0</v>
      </c>
      <c r="I8" s="575">
        <v>0</v>
      </c>
      <c r="J8" s="575">
        <v>0</v>
      </c>
      <c r="K8" s="575">
        <v>0</v>
      </c>
      <c r="L8" s="575">
        <v>0</v>
      </c>
      <c r="M8" s="575">
        <v>0</v>
      </c>
      <c r="N8" s="575">
        <v>0</v>
      </c>
      <c r="O8" s="575">
        <v>0</v>
      </c>
      <c r="P8" s="575">
        <v>0</v>
      </c>
      <c r="Q8" s="575">
        <v>0</v>
      </c>
      <c r="R8" s="575">
        <v>0</v>
      </c>
      <c r="S8" s="575">
        <v>0</v>
      </c>
      <c r="T8" s="575">
        <v>0</v>
      </c>
    </row>
    <row r="9" spans="1:20" s="8" customFormat="1" ht="25.5" x14ac:dyDescent="0.25">
      <c r="A9" s="571" t="s">
        <v>1266</v>
      </c>
      <c r="B9" s="575">
        <v>4000140</v>
      </c>
      <c r="C9" s="575">
        <v>0</v>
      </c>
      <c r="D9" s="575">
        <v>0</v>
      </c>
      <c r="E9" s="575">
        <v>0</v>
      </c>
      <c r="F9" s="575">
        <v>4000140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5">
        <v>0</v>
      </c>
      <c r="M9" s="575">
        <v>0</v>
      </c>
      <c r="N9" s="575">
        <v>0</v>
      </c>
      <c r="O9" s="575">
        <v>0</v>
      </c>
      <c r="P9" s="575">
        <v>0</v>
      </c>
      <c r="Q9" s="575">
        <v>0</v>
      </c>
      <c r="R9" s="575">
        <v>0</v>
      </c>
      <c r="S9" s="575">
        <v>0</v>
      </c>
      <c r="T9" s="575">
        <v>0</v>
      </c>
    </row>
    <row r="10" spans="1:20" s="8" customFormat="1" x14ac:dyDescent="0.25">
      <c r="A10" s="571" t="s">
        <v>1267</v>
      </c>
      <c r="B10" s="575">
        <v>763210</v>
      </c>
      <c r="C10" s="575">
        <v>0</v>
      </c>
      <c r="D10" s="575">
        <v>0</v>
      </c>
      <c r="E10" s="575">
        <v>0</v>
      </c>
      <c r="F10" s="575">
        <v>763210</v>
      </c>
      <c r="G10" s="575">
        <v>0</v>
      </c>
      <c r="H10" s="575">
        <v>0</v>
      </c>
      <c r="I10" s="575">
        <v>0</v>
      </c>
      <c r="J10" s="575">
        <v>0</v>
      </c>
      <c r="K10" s="575">
        <v>0</v>
      </c>
      <c r="L10" s="575">
        <v>0</v>
      </c>
      <c r="M10" s="575">
        <v>0</v>
      </c>
      <c r="N10" s="575">
        <v>0</v>
      </c>
      <c r="O10" s="575">
        <v>0</v>
      </c>
      <c r="P10" s="575">
        <v>0</v>
      </c>
      <c r="Q10" s="575">
        <v>0</v>
      </c>
      <c r="R10" s="575">
        <v>0</v>
      </c>
      <c r="S10" s="575">
        <v>0</v>
      </c>
      <c r="T10" s="575">
        <v>0</v>
      </c>
    </row>
    <row r="11" spans="1:20" s="8" customFormat="1" ht="25.5" x14ac:dyDescent="0.25">
      <c r="A11" s="571" t="s">
        <v>1268</v>
      </c>
      <c r="B11" s="575">
        <v>355514406</v>
      </c>
      <c r="C11" s="575">
        <v>0</v>
      </c>
      <c r="D11" s="575">
        <v>0</v>
      </c>
      <c r="E11" s="575">
        <v>0</v>
      </c>
      <c r="F11" s="575">
        <v>355514406</v>
      </c>
      <c r="G11" s="575">
        <v>0</v>
      </c>
      <c r="H11" s="575">
        <v>0</v>
      </c>
      <c r="I11" s="575">
        <v>0</v>
      </c>
      <c r="J11" s="575">
        <v>0</v>
      </c>
      <c r="K11" s="575">
        <v>0</v>
      </c>
      <c r="L11" s="575">
        <v>0</v>
      </c>
      <c r="M11" s="575">
        <v>0</v>
      </c>
      <c r="N11" s="575">
        <v>0</v>
      </c>
      <c r="O11" s="575">
        <v>0</v>
      </c>
      <c r="P11" s="575">
        <v>0</v>
      </c>
      <c r="Q11" s="575">
        <v>0</v>
      </c>
      <c r="R11" s="575">
        <v>0</v>
      </c>
      <c r="S11" s="575">
        <v>0</v>
      </c>
      <c r="T11" s="575">
        <v>0</v>
      </c>
    </row>
    <row r="12" spans="1:20" s="8" customFormat="1" ht="25.5" x14ac:dyDescent="0.25">
      <c r="A12" s="571" t="s">
        <v>1269</v>
      </c>
      <c r="B12" s="575">
        <v>82780524</v>
      </c>
      <c r="C12" s="575">
        <v>0</v>
      </c>
      <c r="D12" s="575">
        <v>0</v>
      </c>
      <c r="E12" s="575">
        <v>2201229</v>
      </c>
      <c r="F12" s="575">
        <v>0</v>
      </c>
      <c r="G12" s="575">
        <v>0</v>
      </c>
      <c r="H12" s="575">
        <v>16517834</v>
      </c>
      <c r="I12" s="575">
        <v>17031861</v>
      </c>
      <c r="J12" s="575">
        <v>0</v>
      </c>
      <c r="K12" s="575">
        <v>0</v>
      </c>
      <c r="L12" s="575">
        <v>0</v>
      </c>
      <c r="M12" s="575">
        <v>1080000</v>
      </c>
      <c r="N12" s="575">
        <v>32233300</v>
      </c>
      <c r="O12" s="575">
        <v>13716300</v>
      </c>
      <c r="P12" s="575">
        <v>0</v>
      </c>
      <c r="Q12" s="575">
        <v>0</v>
      </c>
      <c r="R12" s="575">
        <v>0</v>
      </c>
      <c r="S12" s="575">
        <v>0</v>
      </c>
      <c r="T12" s="575">
        <v>0</v>
      </c>
    </row>
    <row r="13" spans="1:20" s="8" customFormat="1" x14ac:dyDescent="0.25">
      <c r="A13" s="571" t="s">
        <v>1270</v>
      </c>
      <c r="B13" s="575">
        <v>1080000</v>
      </c>
      <c r="C13" s="575">
        <v>0</v>
      </c>
      <c r="D13" s="575">
        <v>0</v>
      </c>
      <c r="E13" s="575">
        <v>0</v>
      </c>
      <c r="F13" s="575">
        <v>0</v>
      </c>
      <c r="G13" s="575">
        <v>0</v>
      </c>
      <c r="H13" s="575">
        <v>0</v>
      </c>
      <c r="I13" s="575">
        <v>0</v>
      </c>
      <c r="J13" s="575">
        <v>0</v>
      </c>
      <c r="K13" s="575">
        <v>0</v>
      </c>
      <c r="L13" s="575">
        <v>0</v>
      </c>
      <c r="M13" s="575">
        <v>1080000</v>
      </c>
      <c r="N13" s="575">
        <v>0</v>
      </c>
      <c r="O13" s="575">
        <v>0</v>
      </c>
      <c r="P13" s="575">
        <v>0</v>
      </c>
      <c r="Q13" s="575">
        <v>0</v>
      </c>
      <c r="R13" s="575">
        <v>0</v>
      </c>
      <c r="S13" s="575">
        <v>0</v>
      </c>
      <c r="T13" s="575">
        <v>0</v>
      </c>
    </row>
    <row r="14" spans="1:20" s="8" customFormat="1" x14ac:dyDescent="0.25">
      <c r="A14" s="571" t="s">
        <v>1271</v>
      </c>
      <c r="B14" s="575">
        <v>45949600</v>
      </c>
      <c r="C14" s="575">
        <v>0</v>
      </c>
      <c r="D14" s="575">
        <v>0</v>
      </c>
      <c r="E14" s="575">
        <v>0</v>
      </c>
      <c r="F14" s="575">
        <v>0</v>
      </c>
      <c r="G14" s="575">
        <v>0</v>
      </c>
      <c r="H14" s="575">
        <v>0</v>
      </c>
      <c r="I14" s="575">
        <v>0</v>
      </c>
      <c r="J14" s="575">
        <v>0</v>
      </c>
      <c r="K14" s="575">
        <v>0</v>
      </c>
      <c r="L14" s="575">
        <v>0</v>
      </c>
      <c r="M14" s="575">
        <v>0</v>
      </c>
      <c r="N14" s="575">
        <v>32233300</v>
      </c>
      <c r="O14" s="575">
        <v>13716300</v>
      </c>
      <c r="P14" s="575">
        <v>0</v>
      </c>
      <c r="Q14" s="575">
        <v>0</v>
      </c>
      <c r="R14" s="575">
        <v>0</v>
      </c>
      <c r="S14" s="575">
        <v>0</v>
      </c>
      <c r="T14" s="575">
        <v>0</v>
      </c>
    </row>
    <row r="15" spans="1:20" s="8" customFormat="1" x14ac:dyDescent="0.25">
      <c r="A15" s="571" t="s">
        <v>1272</v>
      </c>
      <c r="B15" s="575">
        <v>35750924</v>
      </c>
      <c r="C15" s="575">
        <v>0</v>
      </c>
      <c r="D15" s="575">
        <v>0</v>
      </c>
      <c r="E15" s="575">
        <v>2201229</v>
      </c>
      <c r="F15" s="575">
        <v>0</v>
      </c>
      <c r="G15" s="575">
        <v>0</v>
      </c>
      <c r="H15" s="575">
        <v>16517834</v>
      </c>
      <c r="I15" s="575">
        <v>17031861</v>
      </c>
      <c r="J15" s="575">
        <v>0</v>
      </c>
      <c r="K15" s="575">
        <v>0</v>
      </c>
      <c r="L15" s="575">
        <v>0</v>
      </c>
      <c r="M15" s="575">
        <v>0</v>
      </c>
      <c r="N15" s="575">
        <v>0</v>
      </c>
      <c r="O15" s="575">
        <v>0</v>
      </c>
      <c r="P15" s="575">
        <v>0</v>
      </c>
      <c r="Q15" s="575">
        <v>0</v>
      </c>
      <c r="R15" s="575">
        <v>0</v>
      </c>
      <c r="S15" s="575">
        <v>0</v>
      </c>
      <c r="T15" s="575">
        <v>0</v>
      </c>
    </row>
    <row r="16" spans="1:20" s="8" customFormat="1" ht="25.5" x14ac:dyDescent="0.25">
      <c r="A16" s="573" t="s">
        <v>1273</v>
      </c>
      <c r="B16" s="576">
        <v>438294930</v>
      </c>
      <c r="C16" s="576">
        <v>0</v>
      </c>
      <c r="D16" s="576">
        <v>0</v>
      </c>
      <c r="E16" s="576">
        <v>2201229</v>
      </c>
      <c r="F16" s="576">
        <v>355514406</v>
      </c>
      <c r="G16" s="576">
        <v>0</v>
      </c>
      <c r="H16" s="576">
        <v>16517834</v>
      </c>
      <c r="I16" s="576">
        <v>17031861</v>
      </c>
      <c r="J16" s="576">
        <v>0</v>
      </c>
      <c r="K16" s="576">
        <v>0</v>
      </c>
      <c r="L16" s="576">
        <v>0</v>
      </c>
      <c r="M16" s="576">
        <v>1080000</v>
      </c>
      <c r="N16" s="576">
        <v>32233300</v>
      </c>
      <c r="O16" s="576">
        <v>13716300</v>
      </c>
      <c r="P16" s="576">
        <v>0</v>
      </c>
      <c r="Q16" s="576">
        <v>0</v>
      </c>
      <c r="R16" s="576">
        <v>0</v>
      </c>
      <c r="S16" s="576">
        <v>0</v>
      </c>
      <c r="T16" s="576">
        <v>0</v>
      </c>
    </row>
    <row r="17" spans="1:20" s="8" customFormat="1" ht="25.5" x14ac:dyDescent="0.25">
      <c r="A17" s="571" t="s">
        <v>1274</v>
      </c>
      <c r="B17" s="575">
        <v>10015440</v>
      </c>
      <c r="C17" s="575">
        <v>0</v>
      </c>
      <c r="D17" s="575">
        <v>0</v>
      </c>
      <c r="E17" s="575">
        <v>4600820</v>
      </c>
      <c r="F17" s="575">
        <v>0</v>
      </c>
      <c r="G17" s="575">
        <v>0</v>
      </c>
      <c r="H17" s="575">
        <v>5414620</v>
      </c>
      <c r="I17" s="575">
        <v>0</v>
      </c>
      <c r="J17" s="575">
        <v>0</v>
      </c>
      <c r="K17" s="575">
        <v>0</v>
      </c>
      <c r="L17" s="575">
        <v>0</v>
      </c>
      <c r="M17" s="575">
        <v>0</v>
      </c>
      <c r="N17" s="575">
        <v>0</v>
      </c>
      <c r="O17" s="575">
        <v>0</v>
      </c>
      <c r="P17" s="575">
        <v>0</v>
      </c>
      <c r="Q17" s="575">
        <v>0</v>
      </c>
      <c r="R17" s="575">
        <v>0</v>
      </c>
      <c r="S17" s="575">
        <v>0</v>
      </c>
      <c r="T17" s="575">
        <v>0</v>
      </c>
    </row>
    <row r="18" spans="1:20" s="8" customFormat="1" x14ac:dyDescent="0.25">
      <c r="A18" s="571" t="s">
        <v>1275</v>
      </c>
      <c r="B18" s="575">
        <v>4600820</v>
      </c>
      <c r="C18" s="575">
        <v>0</v>
      </c>
      <c r="D18" s="575">
        <v>0</v>
      </c>
      <c r="E18" s="575">
        <v>4600820</v>
      </c>
      <c r="F18" s="575">
        <v>0</v>
      </c>
      <c r="G18" s="575">
        <v>0</v>
      </c>
      <c r="H18" s="575">
        <v>0</v>
      </c>
      <c r="I18" s="575">
        <v>0</v>
      </c>
      <c r="J18" s="575">
        <v>0</v>
      </c>
      <c r="K18" s="575">
        <v>0</v>
      </c>
      <c r="L18" s="575">
        <v>0</v>
      </c>
      <c r="M18" s="575">
        <v>0</v>
      </c>
      <c r="N18" s="575">
        <v>0</v>
      </c>
      <c r="O18" s="575">
        <v>0</v>
      </c>
      <c r="P18" s="575">
        <v>0</v>
      </c>
      <c r="Q18" s="575">
        <v>0</v>
      </c>
      <c r="R18" s="575">
        <v>0</v>
      </c>
      <c r="S18" s="575">
        <v>0</v>
      </c>
      <c r="T18" s="575">
        <v>0</v>
      </c>
    </row>
    <row r="19" spans="1:20" s="8" customFormat="1" x14ac:dyDescent="0.25">
      <c r="A19" s="571" t="s">
        <v>1276</v>
      </c>
      <c r="B19" s="575">
        <v>5414620</v>
      </c>
      <c r="C19" s="575">
        <v>0</v>
      </c>
      <c r="D19" s="575">
        <v>0</v>
      </c>
      <c r="E19" s="575">
        <v>0</v>
      </c>
      <c r="F19" s="575">
        <v>0</v>
      </c>
      <c r="G19" s="575">
        <v>0</v>
      </c>
      <c r="H19" s="575">
        <v>5414620</v>
      </c>
      <c r="I19" s="575">
        <v>0</v>
      </c>
      <c r="J19" s="575">
        <v>0</v>
      </c>
      <c r="K19" s="575">
        <v>0</v>
      </c>
      <c r="L19" s="575">
        <v>0</v>
      </c>
      <c r="M19" s="575">
        <v>0</v>
      </c>
      <c r="N19" s="575">
        <v>0</v>
      </c>
      <c r="O19" s="575">
        <v>0</v>
      </c>
      <c r="P19" s="575">
        <v>0</v>
      </c>
      <c r="Q19" s="575">
        <v>0</v>
      </c>
      <c r="R19" s="575">
        <v>0</v>
      </c>
      <c r="S19" s="575">
        <v>0</v>
      </c>
      <c r="T19" s="575">
        <v>0</v>
      </c>
    </row>
    <row r="20" spans="1:20" s="8" customFormat="1" ht="25.5" x14ac:dyDescent="0.25">
      <c r="A20" s="573" t="s">
        <v>1277</v>
      </c>
      <c r="B20" s="576">
        <v>10015440</v>
      </c>
      <c r="C20" s="576">
        <v>0</v>
      </c>
      <c r="D20" s="576">
        <v>0</v>
      </c>
      <c r="E20" s="576">
        <v>4600820</v>
      </c>
      <c r="F20" s="576">
        <v>0</v>
      </c>
      <c r="G20" s="576">
        <v>0</v>
      </c>
      <c r="H20" s="576">
        <v>5414620</v>
      </c>
      <c r="I20" s="576">
        <v>0</v>
      </c>
      <c r="J20" s="576">
        <v>0</v>
      </c>
      <c r="K20" s="576">
        <v>0</v>
      </c>
      <c r="L20" s="576">
        <v>0</v>
      </c>
      <c r="M20" s="576">
        <v>0</v>
      </c>
      <c r="N20" s="576">
        <v>0</v>
      </c>
      <c r="O20" s="576">
        <v>0</v>
      </c>
      <c r="P20" s="576">
        <v>0</v>
      </c>
      <c r="Q20" s="576">
        <v>0</v>
      </c>
      <c r="R20" s="576">
        <v>0</v>
      </c>
      <c r="S20" s="576">
        <v>0</v>
      </c>
      <c r="T20" s="576">
        <v>0</v>
      </c>
    </row>
    <row r="21" spans="1:20" s="8" customFormat="1" x14ac:dyDescent="0.25">
      <c r="A21" s="571" t="s">
        <v>1278</v>
      </c>
      <c r="B21" s="575">
        <v>10502769</v>
      </c>
      <c r="C21" s="575">
        <v>0</v>
      </c>
      <c r="D21" s="575">
        <v>0</v>
      </c>
      <c r="E21" s="575">
        <v>0</v>
      </c>
      <c r="F21" s="575">
        <v>0</v>
      </c>
      <c r="G21" s="575">
        <v>0</v>
      </c>
      <c r="H21" s="575">
        <v>0</v>
      </c>
      <c r="I21" s="575">
        <v>0</v>
      </c>
      <c r="J21" s="575">
        <v>0</v>
      </c>
      <c r="K21" s="575">
        <v>0</v>
      </c>
      <c r="L21" s="575">
        <v>0</v>
      </c>
      <c r="M21" s="575">
        <v>0</v>
      </c>
      <c r="N21" s="575">
        <v>0</v>
      </c>
      <c r="O21" s="575">
        <v>0</v>
      </c>
      <c r="P21" s="575">
        <v>0</v>
      </c>
      <c r="Q21" s="575">
        <v>0</v>
      </c>
      <c r="R21" s="575">
        <v>0</v>
      </c>
      <c r="S21" s="575">
        <v>10502769</v>
      </c>
      <c r="T21" s="575">
        <v>0</v>
      </c>
    </row>
    <row r="22" spans="1:20" s="8" customFormat="1" x14ac:dyDescent="0.25">
      <c r="A22" s="571" t="s">
        <v>1279</v>
      </c>
      <c r="B22" s="575">
        <v>10502769</v>
      </c>
      <c r="C22" s="575">
        <v>0</v>
      </c>
      <c r="D22" s="575">
        <v>0</v>
      </c>
      <c r="E22" s="575">
        <v>0</v>
      </c>
      <c r="F22" s="575">
        <v>0</v>
      </c>
      <c r="G22" s="575">
        <v>0</v>
      </c>
      <c r="H22" s="575">
        <v>0</v>
      </c>
      <c r="I22" s="575">
        <v>0</v>
      </c>
      <c r="J22" s="575">
        <v>0</v>
      </c>
      <c r="K22" s="575">
        <v>0</v>
      </c>
      <c r="L22" s="575">
        <v>0</v>
      </c>
      <c r="M22" s="575">
        <v>0</v>
      </c>
      <c r="N22" s="575">
        <v>0</v>
      </c>
      <c r="O22" s="575">
        <v>0</v>
      </c>
      <c r="P22" s="575">
        <v>0</v>
      </c>
      <c r="Q22" s="575">
        <v>0</v>
      </c>
      <c r="R22" s="575">
        <v>0</v>
      </c>
      <c r="S22" s="575">
        <v>10502769</v>
      </c>
      <c r="T22" s="575">
        <v>0</v>
      </c>
    </row>
    <row r="23" spans="1:20" s="8" customFormat="1" x14ac:dyDescent="0.25">
      <c r="A23" s="571" t="s">
        <v>1280</v>
      </c>
      <c r="B23" s="575">
        <v>31131995</v>
      </c>
      <c r="C23" s="575">
        <v>0</v>
      </c>
      <c r="D23" s="575">
        <v>0</v>
      </c>
      <c r="E23" s="575">
        <v>0</v>
      </c>
      <c r="F23" s="575">
        <v>0</v>
      </c>
      <c r="G23" s="575">
        <v>0</v>
      </c>
      <c r="H23" s="575">
        <v>0</v>
      </c>
      <c r="I23" s="575">
        <v>0</v>
      </c>
      <c r="J23" s="575">
        <v>0</v>
      </c>
      <c r="K23" s="575">
        <v>0</v>
      </c>
      <c r="L23" s="575">
        <v>0</v>
      </c>
      <c r="M23" s="575">
        <v>0</v>
      </c>
      <c r="N23" s="575">
        <v>0</v>
      </c>
      <c r="O23" s="575">
        <v>0</v>
      </c>
      <c r="P23" s="575">
        <v>0</v>
      </c>
      <c r="Q23" s="575">
        <v>0</v>
      </c>
      <c r="R23" s="575">
        <v>0</v>
      </c>
      <c r="S23" s="575">
        <v>31131995</v>
      </c>
      <c r="T23" s="575">
        <v>0</v>
      </c>
    </row>
    <row r="24" spans="1:20" s="8" customFormat="1" ht="25.5" x14ac:dyDescent="0.25">
      <c r="A24" s="571" t="s">
        <v>1281</v>
      </c>
      <c r="B24" s="575">
        <v>31131995</v>
      </c>
      <c r="C24" s="575">
        <v>0</v>
      </c>
      <c r="D24" s="575">
        <v>0</v>
      </c>
      <c r="E24" s="575">
        <v>0</v>
      </c>
      <c r="F24" s="575">
        <v>0</v>
      </c>
      <c r="G24" s="575">
        <v>0</v>
      </c>
      <c r="H24" s="575">
        <v>0</v>
      </c>
      <c r="I24" s="575">
        <v>0</v>
      </c>
      <c r="J24" s="575">
        <v>0</v>
      </c>
      <c r="K24" s="575">
        <v>0</v>
      </c>
      <c r="L24" s="575">
        <v>0</v>
      </c>
      <c r="M24" s="575">
        <v>0</v>
      </c>
      <c r="N24" s="575">
        <v>0</v>
      </c>
      <c r="O24" s="575">
        <v>0</v>
      </c>
      <c r="P24" s="575">
        <v>0</v>
      </c>
      <c r="Q24" s="575">
        <v>0</v>
      </c>
      <c r="R24" s="575">
        <v>0</v>
      </c>
      <c r="S24" s="575">
        <v>31131995</v>
      </c>
      <c r="T24" s="575">
        <v>0</v>
      </c>
    </row>
    <row r="25" spans="1:20" s="8" customFormat="1" ht="25.5" x14ac:dyDescent="0.25">
      <c r="A25" s="571" t="s">
        <v>1282</v>
      </c>
      <c r="B25" s="575">
        <v>430800</v>
      </c>
      <c r="C25" s="575">
        <v>0</v>
      </c>
      <c r="D25" s="575">
        <v>0</v>
      </c>
      <c r="E25" s="575">
        <v>0</v>
      </c>
      <c r="F25" s="575">
        <v>0</v>
      </c>
      <c r="G25" s="575">
        <v>0</v>
      </c>
      <c r="H25" s="575">
        <v>0</v>
      </c>
      <c r="I25" s="575">
        <v>0</v>
      </c>
      <c r="J25" s="575">
        <v>0</v>
      </c>
      <c r="K25" s="575">
        <v>0</v>
      </c>
      <c r="L25" s="575">
        <v>0</v>
      </c>
      <c r="M25" s="575">
        <v>0</v>
      </c>
      <c r="N25" s="575">
        <v>0</v>
      </c>
      <c r="O25" s="575">
        <v>0</v>
      </c>
      <c r="P25" s="575">
        <v>0</v>
      </c>
      <c r="Q25" s="575">
        <v>0</v>
      </c>
      <c r="R25" s="575">
        <v>0</v>
      </c>
      <c r="S25" s="575">
        <v>430800</v>
      </c>
      <c r="T25" s="575">
        <v>0</v>
      </c>
    </row>
    <row r="26" spans="1:20" s="8" customFormat="1" ht="25.5" x14ac:dyDescent="0.25">
      <c r="A26" s="571" t="s">
        <v>1283</v>
      </c>
      <c r="B26" s="575">
        <v>430800</v>
      </c>
      <c r="C26" s="575">
        <v>0</v>
      </c>
      <c r="D26" s="575">
        <v>0</v>
      </c>
      <c r="E26" s="575">
        <v>0</v>
      </c>
      <c r="F26" s="575">
        <v>0</v>
      </c>
      <c r="G26" s="575">
        <v>0</v>
      </c>
      <c r="H26" s="575">
        <v>0</v>
      </c>
      <c r="I26" s="575">
        <v>0</v>
      </c>
      <c r="J26" s="575">
        <v>0</v>
      </c>
      <c r="K26" s="575">
        <v>0</v>
      </c>
      <c r="L26" s="575">
        <v>0</v>
      </c>
      <c r="M26" s="575">
        <v>0</v>
      </c>
      <c r="N26" s="575">
        <v>0</v>
      </c>
      <c r="O26" s="575">
        <v>0</v>
      </c>
      <c r="P26" s="575">
        <v>0</v>
      </c>
      <c r="Q26" s="575">
        <v>0</v>
      </c>
      <c r="R26" s="575">
        <v>0</v>
      </c>
      <c r="S26" s="575">
        <v>430800</v>
      </c>
      <c r="T26" s="575">
        <v>0</v>
      </c>
    </row>
    <row r="27" spans="1:20" s="8" customFormat="1" ht="25.5" x14ac:dyDescent="0.25">
      <c r="A27" s="571" t="s">
        <v>1284</v>
      </c>
      <c r="B27" s="575">
        <v>31562795</v>
      </c>
      <c r="C27" s="575">
        <v>0</v>
      </c>
      <c r="D27" s="575">
        <v>0</v>
      </c>
      <c r="E27" s="575">
        <v>0</v>
      </c>
      <c r="F27" s="575">
        <v>0</v>
      </c>
      <c r="G27" s="575">
        <v>0</v>
      </c>
      <c r="H27" s="575">
        <v>0</v>
      </c>
      <c r="I27" s="575">
        <v>0</v>
      </c>
      <c r="J27" s="575">
        <v>0</v>
      </c>
      <c r="K27" s="575">
        <v>0</v>
      </c>
      <c r="L27" s="575">
        <v>0</v>
      </c>
      <c r="M27" s="575">
        <v>0</v>
      </c>
      <c r="N27" s="575">
        <v>0</v>
      </c>
      <c r="O27" s="575">
        <v>0</v>
      </c>
      <c r="P27" s="575">
        <v>0</v>
      </c>
      <c r="Q27" s="575">
        <v>0</v>
      </c>
      <c r="R27" s="575">
        <v>0</v>
      </c>
      <c r="S27" s="575">
        <v>31562795</v>
      </c>
      <c r="T27" s="575">
        <v>0</v>
      </c>
    </row>
    <row r="28" spans="1:20" s="8" customFormat="1" x14ac:dyDescent="0.25">
      <c r="A28" s="571" t="s">
        <v>1285</v>
      </c>
      <c r="B28" s="575">
        <v>3433729</v>
      </c>
      <c r="C28" s="575">
        <v>0</v>
      </c>
      <c r="D28" s="575">
        <v>0</v>
      </c>
      <c r="E28" s="575">
        <v>0</v>
      </c>
      <c r="F28" s="575">
        <v>0</v>
      </c>
      <c r="G28" s="575">
        <v>0</v>
      </c>
      <c r="H28" s="575">
        <v>0</v>
      </c>
      <c r="I28" s="575">
        <v>0</v>
      </c>
      <c r="J28" s="575">
        <v>0</v>
      </c>
      <c r="K28" s="575">
        <v>0</v>
      </c>
      <c r="L28" s="575">
        <v>0</v>
      </c>
      <c r="M28" s="575">
        <v>0</v>
      </c>
      <c r="N28" s="575">
        <v>0</v>
      </c>
      <c r="O28" s="575">
        <v>0</v>
      </c>
      <c r="P28" s="575">
        <v>0</v>
      </c>
      <c r="Q28" s="575">
        <v>0</v>
      </c>
      <c r="R28" s="575">
        <v>0</v>
      </c>
      <c r="S28" s="575">
        <v>3433729</v>
      </c>
      <c r="T28" s="575">
        <v>0</v>
      </c>
    </row>
    <row r="29" spans="1:20" s="8" customFormat="1" x14ac:dyDescent="0.25">
      <c r="A29" s="571" t="s">
        <v>1286</v>
      </c>
      <c r="B29" s="575">
        <v>35400</v>
      </c>
      <c r="C29" s="575">
        <v>0</v>
      </c>
      <c r="D29" s="575">
        <v>0</v>
      </c>
      <c r="E29" s="575">
        <v>0</v>
      </c>
      <c r="F29" s="575">
        <v>0</v>
      </c>
      <c r="G29" s="575">
        <v>0</v>
      </c>
      <c r="H29" s="575">
        <v>0</v>
      </c>
      <c r="I29" s="575">
        <v>0</v>
      </c>
      <c r="J29" s="575">
        <v>0</v>
      </c>
      <c r="K29" s="575">
        <v>0</v>
      </c>
      <c r="L29" s="575">
        <v>0</v>
      </c>
      <c r="M29" s="575">
        <v>0</v>
      </c>
      <c r="N29" s="575">
        <v>0</v>
      </c>
      <c r="O29" s="575">
        <v>0</v>
      </c>
      <c r="P29" s="575">
        <v>0</v>
      </c>
      <c r="Q29" s="575">
        <v>0</v>
      </c>
      <c r="R29" s="575">
        <v>0</v>
      </c>
      <c r="S29" s="575">
        <v>35400</v>
      </c>
      <c r="T29" s="575">
        <v>0</v>
      </c>
    </row>
    <row r="30" spans="1:20" s="8" customFormat="1" x14ac:dyDescent="0.25">
      <c r="A30" s="571" t="s">
        <v>1287</v>
      </c>
      <c r="B30" s="575">
        <v>2811704</v>
      </c>
      <c r="C30" s="575">
        <v>0</v>
      </c>
      <c r="D30" s="575">
        <v>0</v>
      </c>
      <c r="E30" s="575">
        <v>0</v>
      </c>
      <c r="F30" s="575">
        <v>0</v>
      </c>
      <c r="G30" s="575">
        <v>0</v>
      </c>
      <c r="H30" s="575">
        <v>0</v>
      </c>
      <c r="I30" s="575">
        <v>0</v>
      </c>
      <c r="J30" s="575">
        <v>0</v>
      </c>
      <c r="K30" s="575">
        <v>0</v>
      </c>
      <c r="L30" s="575">
        <v>0</v>
      </c>
      <c r="M30" s="575">
        <v>0</v>
      </c>
      <c r="N30" s="575">
        <v>0</v>
      </c>
      <c r="O30" s="575">
        <v>0</v>
      </c>
      <c r="P30" s="575">
        <v>0</v>
      </c>
      <c r="Q30" s="575">
        <v>0</v>
      </c>
      <c r="R30" s="575">
        <v>0</v>
      </c>
      <c r="S30" s="575">
        <v>2811704</v>
      </c>
      <c r="T30" s="575">
        <v>0</v>
      </c>
    </row>
    <row r="31" spans="1:20" s="8" customFormat="1" ht="25.5" x14ac:dyDescent="0.25">
      <c r="A31" s="571" t="s">
        <v>1288</v>
      </c>
      <c r="B31" s="575">
        <v>580275</v>
      </c>
      <c r="C31" s="575">
        <v>0</v>
      </c>
      <c r="D31" s="575">
        <v>0</v>
      </c>
      <c r="E31" s="575">
        <v>0</v>
      </c>
      <c r="F31" s="575">
        <v>0</v>
      </c>
      <c r="G31" s="575">
        <v>0</v>
      </c>
      <c r="H31" s="575">
        <v>0</v>
      </c>
      <c r="I31" s="575">
        <v>0</v>
      </c>
      <c r="J31" s="575">
        <v>0</v>
      </c>
      <c r="K31" s="575">
        <v>0</v>
      </c>
      <c r="L31" s="575">
        <v>0</v>
      </c>
      <c r="M31" s="575">
        <v>0</v>
      </c>
      <c r="N31" s="575">
        <v>0</v>
      </c>
      <c r="O31" s="575">
        <v>0</v>
      </c>
      <c r="P31" s="575">
        <v>0</v>
      </c>
      <c r="Q31" s="575">
        <v>0</v>
      </c>
      <c r="R31" s="575">
        <v>0</v>
      </c>
      <c r="S31" s="575">
        <v>580275</v>
      </c>
      <c r="T31" s="575">
        <v>0</v>
      </c>
    </row>
    <row r="32" spans="1:20" ht="25.5" x14ac:dyDescent="0.25">
      <c r="A32" s="557" t="s">
        <v>1289</v>
      </c>
      <c r="B32" s="560">
        <v>45499293</v>
      </c>
      <c r="C32" s="560">
        <v>0</v>
      </c>
      <c r="D32" s="560">
        <v>0</v>
      </c>
      <c r="E32" s="560">
        <v>0</v>
      </c>
      <c r="F32" s="560">
        <v>0</v>
      </c>
      <c r="G32" s="560">
        <v>0</v>
      </c>
      <c r="H32" s="560">
        <v>0</v>
      </c>
      <c r="I32" s="560">
        <v>0</v>
      </c>
      <c r="J32" s="560">
        <v>0</v>
      </c>
      <c r="K32" s="560">
        <v>0</v>
      </c>
      <c r="L32" s="560">
        <v>0</v>
      </c>
      <c r="M32" s="560">
        <v>0</v>
      </c>
      <c r="N32" s="560">
        <v>0</v>
      </c>
      <c r="O32" s="560">
        <v>0</v>
      </c>
      <c r="P32" s="560">
        <v>0</v>
      </c>
      <c r="Q32" s="560">
        <v>0</v>
      </c>
      <c r="R32" s="560">
        <v>0</v>
      </c>
      <c r="S32" s="560">
        <v>45499293</v>
      </c>
      <c r="T32" s="560">
        <v>0</v>
      </c>
    </row>
    <row r="33" spans="1:20" x14ac:dyDescent="0.25">
      <c r="A33" s="554" t="s">
        <v>1290</v>
      </c>
      <c r="B33" s="559">
        <v>485494</v>
      </c>
      <c r="C33" s="559">
        <v>0</v>
      </c>
      <c r="D33" s="559">
        <v>0</v>
      </c>
      <c r="E33" s="559">
        <v>0</v>
      </c>
      <c r="F33" s="559">
        <v>0</v>
      </c>
      <c r="G33" s="559">
        <v>0</v>
      </c>
      <c r="H33" s="559">
        <v>416148</v>
      </c>
      <c r="I33" s="559">
        <v>69346</v>
      </c>
      <c r="J33" s="559">
        <v>0</v>
      </c>
      <c r="K33" s="559">
        <v>0</v>
      </c>
      <c r="L33" s="559">
        <v>0</v>
      </c>
      <c r="M33" s="559">
        <v>0</v>
      </c>
      <c r="N33" s="559">
        <v>0</v>
      </c>
      <c r="O33" s="559">
        <v>0</v>
      </c>
      <c r="P33" s="559">
        <v>0</v>
      </c>
      <c r="Q33" s="559">
        <v>0</v>
      </c>
      <c r="R33" s="559">
        <v>0</v>
      </c>
      <c r="S33" s="559">
        <v>0</v>
      </c>
      <c r="T33" s="559">
        <v>0</v>
      </c>
    </row>
    <row r="34" spans="1:20" x14ac:dyDescent="0.25">
      <c r="A34" s="554" t="s">
        <v>1132</v>
      </c>
      <c r="B34" s="559">
        <v>9504880</v>
      </c>
      <c r="C34" s="559">
        <v>0</v>
      </c>
      <c r="D34" s="559">
        <v>498878</v>
      </c>
      <c r="E34" s="559">
        <v>1683749</v>
      </c>
      <c r="F34" s="559">
        <v>0</v>
      </c>
      <c r="G34" s="559">
        <v>0</v>
      </c>
      <c r="H34" s="559">
        <v>0</v>
      </c>
      <c r="I34" s="559">
        <v>0</v>
      </c>
      <c r="J34" s="559">
        <v>369328</v>
      </c>
      <c r="K34" s="559">
        <v>0</v>
      </c>
      <c r="L34" s="559">
        <v>29528</v>
      </c>
      <c r="M34" s="559">
        <v>1516407</v>
      </c>
      <c r="N34" s="559">
        <v>38900</v>
      </c>
      <c r="O34" s="559">
        <v>0</v>
      </c>
      <c r="P34" s="559">
        <v>1881734</v>
      </c>
      <c r="Q34" s="559">
        <v>3486356</v>
      </c>
      <c r="R34" s="559">
        <v>0</v>
      </c>
      <c r="S34" s="559">
        <v>0</v>
      </c>
      <c r="T34" s="559">
        <v>0</v>
      </c>
    </row>
    <row r="35" spans="1:20" ht="25.5" x14ac:dyDescent="0.25">
      <c r="A35" s="554" t="s">
        <v>1291</v>
      </c>
      <c r="B35" s="559">
        <v>4947940</v>
      </c>
      <c r="C35" s="559">
        <v>0</v>
      </c>
      <c r="D35" s="559">
        <v>0</v>
      </c>
      <c r="E35" s="559">
        <v>4733980</v>
      </c>
      <c r="F35" s="559">
        <v>0</v>
      </c>
      <c r="G35" s="559">
        <v>0</v>
      </c>
      <c r="H35" s="559">
        <v>0</v>
      </c>
      <c r="I35" s="559">
        <v>0</v>
      </c>
      <c r="J35" s="559">
        <v>0</v>
      </c>
      <c r="K35" s="559">
        <v>0</v>
      </c>
      <c r="L35" s="559">
        <v>0</v>
      </c>
      <c r="M35" s="559">
        <v>0</v>
      </c>
      <c r="N35" s="559">
        <v>0</v>
      </c>
      <c r="O35" s="559">
        <v>0</v>
      </c>
      <c r="P35" s="559">
        <v>0</v>
      </c>
      <c r="Q35" s="559">
        <v>0</v>
      </c>
      <c r="R35" s="559">
        <v>213960</v>
      </c>
      <c r="S35" s="559">
        <v>0</v>
      </c>
      <c r="T35" s="559">
        <v>0</v>
      </c>
    </row>
    <row r="36" spans="1:20" x14ac:dyDescent="0.25">
      <c r="A36" s="554" t="s">
        <v>1134</v>
      </c>
      <c r="B36" s="559">
        <v>5908196</v>
      </c>
      <c r="C36" s="559">
        <v>0</v>
      </c>
      <c r="D36" s="559">
        <v>0</v>
      </c>
      <c r="E36" s="559">
        <v>5598196</v>
      </c>
      <c r="F36" s="559">
        <v>0</v>
      </c>
      <c r="G36" s="559">
        <v>0</v>
      </c>
      <c r="H36" s="559">
        <v>0</v>
      </c>
      <c r="I36" s="559">
        <v>0</v>
      </c>
      <c r="J36" s="559">
        <v>40000</v>
      </c>
      <c r="K36" s="559">
        <v>0</v>
      </c>
      <c r="L36" s="559">
        <v>0</v>
      </c>
      <c r="M36" s="559">
        <v>270000</v>
      </c>
      <c r="N36" s="559">
        <v>0</v>
      </c>
      <c r="O36" s="559">
        <v>0</v>
      </c>
      <c r="P36" s="559">
        <v>0</v>
      </c>
      <c r="Q36" s="559">
        <v>0</v>
      </c>
      <c r="R36" s="559">
        <v>0</v>
      </c>
      <c r="S36" s="559">
        <v>0</v>
      </c>
      <c r="T36" s="559">
        <v>0</v>
      </c>
    </row>
    <row r="37" spans="1:20" x14ac:dyDescent="0.25">
      <c r="A37" s="554" t="s">
        <v>1292</v>
      </c>
      <c r="B37" s="559">
        <v>4969290</v>
      </c>
      <c r="C37" s="559">
        <v>0</v>
      </c>
      <c r="D37" s="559">
        <v>134695</v>
      </c>
      <c r="E37" s="559">
        <v>2967077</v>
      </c>
      <c r="F37" s="559">
        <v>0</v>
      </c>
      <c r="G37" s="559">
        <v>0</v>
      </c>
      <c r="H37" s="559">
        <v>112362</v>
      </c>
      <c r="I37" s="559">
        <v>18724</v>
      </c>
      <c r="J37" s="559">
        <v>110522</v>
      </c>
      <c r="K37" s="559">
        <v>0</v>
      </c>
      <c r="L37" s="559">
        <v>7972</v>
      </c>
      <c r="M37" s="559">
        <v>482328</v>
      </c>
      <c r="N37" s="559">
        <v>0</v>
      </c>
      <c r="O37" s="559">
        <v>0</v>
      </c>
      <c r="P37" s="559">
        <v>508066</v>
      </c>
      <c r="Q37" s="559">
        <v>627544</v>
      </c>
      <c r="R37" s="559">
        <v>0</v>
      </c>
      <c r="S37" s="559">
        <v>0</v>
      </c>
      <c r="T37" s="559">
        <v>0</v>
      </c>
    </row>
    <row r="38" spans="1:20" x14ac:dyDescent="0.25">
      <c r="A38" s="554" t="s">
        <v>1293</v>
      </c>
      <c r="B38" s="559">
        <v>186000</v>
      </c>
      <c r="C38" s="559">
        <v>0</v>
      </c>
      <c r="D38" s="559">
        <v>0</v>
      </c>
      <c r="E38" s="559">
        <v>0</v>
      </c>
      <c r="F38" s="559">
        <v>186000</v>
      </c>
      <c r="G38" s="559">
        <v>0</v>
      </c>
      <c r="H38" s="559">
        <v>0</v>
      </c>
      <c r="I38" s="559">
        <v>0</v>
      </c>
      <c r="J38" s="559">
        <v>0</v>
      </c>
      <c r="K38" s="559">
        <v>0</v>
      </c>
      <c r="L38" s="559">
        <v>0</v>
      </c>
      <c r="M38" s="559">
        <v>0</v>
      </c>
      <c r="N38" s="559">
        <v>0</v>
      </c>
      <c r="O38" s="559">
        <v>0</v>
      </c>
      <c r="P38" s="559">
        <v>0</v>
      </c>
      <c r="Q38" s="559">
        <v>0</v>
      </c>
      <c r="R38" s="559">
        <v>0</v>
      </c>
      <c r="S38" s="559">
        <v>0</v>
      </c>
      <c r="T38" s="559">
        <v>0</v>
      </c>
    </row>
    <row r="39" spans="1:20" x14ac:dyDescent="0.25">
      <c r="A39" s="554" t="s">
        <v>1294</v>
      </c>
      <c r="B39" s="559">
        <v>1068800</v>
      </c>
      <c r="C39" s="559">
        <v>0</v>
      </c>
      <c r="D39" s="559">
        <v>0</v>
      </c>
      <c r="E39" s="559">
        <v>974800</v>
      </c>
      <c r="F39" s="559">
        <v>0</v>
      </c>
      <c r="G39" s="559">
        <v>0</v>
      </c>
      <c r="H39" s="559">
        <v>0</v>
      </c>
      <c r="I39" s="559">
        <v>0</v>
      </c>
      <c r="J39" s="559">
        <v>0</v>
      </c>
      <c r="K39" s="559">
        <v>0</v>
      </c>
      <c r="L39" s="559">
        <v>0</v>
      </c>
      <c r="M39" s="559">
        <v>0</v>
      </c>
      <c r="N39" s="559">
        <v>0</v>
      </c>
      <c r="O39" s="559">
        <v>0</v>
      </c>
      <c r="P39" s="559">
        <v>94000</v>
      </c>
      <c r="Q39" s="559">
        <v>0</v>
      </c>
      <c r="R39" s="559">
        <v>0</v>
      </c>
      <c r="S39" s="559">
        <v>0</v>
      </c>
      <c r="T39" s="559">
        <v>0</v>
      </c>
    </row>
    <row r="40" spans="1:20" x14ac:dyDescent="0.25">
      <c r="A40" s="554" t="s">
        <v>1138</v>
      </c>
      <c r="B40" s="559">
        <v>4360943</v>
      </c>
      <c r="C40" s="559">
        <v>12529</v>
      </c>
      <c r="D40" s="559">
        <v>0</v>
      </c>
      <c r="E40" s="559">
        <v>1090462</v>
      </c>
      <c r="F40" s="559">
        <v>0</v>
      </c>
      <c r="G40" s="559">
        <v>0</v>
      </c>
      <c r="H40" s="559">
        <v>0</v>
      </c>
      <c r="I40" s="559">
        <v>0</v>
      </c>
      <c r="J40" s="559">
        <v>0</v>
      </c>
      <c r="K40" s="559">
        <v>3257076</v>
      </c>
      <c r="L40" s="559">
        <v>0</v>
      </c>
      <c r="M40" s="559">
        <v>0</v>
      </c>
      <c r="N40" s="559">
        <v>0</v>
      </c>
      <c r="O40" s="559">
        <v>241</v>
      </c>
      <c r="P40" s="559">
        <v>0</v>
      </c>
      <c r="Q40" s="559">
        <v>0</v>
      </c>
      <c r="R40" s="559">
        <v>0</v>
      </c>
      <c r="S40" s="559">
        <v>635</v>
      </c>
      <c r="T40" s="559">
        <v>0</v>
      </c>
    </row>
    <row r="41" spans="1:20" ht="38.25" x14ac:dyDescent="0.25">
      <c r="A41" s="557" t="s">
        <v>1140</v>
      </c>
      <c r="B41" s="560">
        <v>31431543</v>
      </c>
      <c r="C41" s="560">
        <v>12529</v>
      </c>
      <c r="D41" s="560">
        <v>633573</v>
      </c>
      <c r="E41" s="560">
        <v>17048264</v>
      </c>
      <c r="F41" s="560">
        <v>186000</v>
      </c>
      <c r="G41" s="560">
        <v>0</v>
      </c>
      <c r="H41" s="560">
        <v>528510</v>
      </c>
      <c r="I41" s="560">
        <v>88070</v>
      </c>
      <c r="J41" s="560">
        <v>519850</v>
      </c>
      <c r="K41" s="560">
        <v>3257076</v>
      </c>
      <c r="L41" s="560">
        <v>37500</v>
      </c>
      <c r="M41" s="560">
        <v>2268735</v>
      </c>
      <c r="N41" s="560">
        <v>38900</v>
      </c>
      <c r="O41" s="560">
        <v>241</v>
      </c>
      <c r="P41" s="560">
        <v>2483800</v>
      </c>
      <c r="Q41" s="560">
        <v>4113900</v>
      </c>
      <c r="R41" s="560">
        <v>213960</v>
      </c>
      <c r="S41" s="560">
        <v>635</v>
      </c>
      <c r="T41" s="560">
        <v>0</v>
      </c>
    </row>
    <row r="42" spans="1:20" x14ac:dyDescent="0.25">
      <c r="A42" s="554" t="s">
        <v>1295</v>
      </c>
      <c r="B42" s="559">
        <v>480000</v>
      </c>
      <c r="C42" s="559">
        <v>0</v>
      </c>
      <c r="D42" s="559">
        <v>0</v>
      </c>
      <c r="E42" s="559">
        <v>480000</v>
      </c>
      <c r="F42" s="559">
        <v>0</v>
      </c>
      <c r="G42" s="559">
        <v>0</v>
      </c>
      <c r="H42" s="559">
        <v>0</v>
      </c>
      <c r="I42" s="559">
        <v>0</v>
      </c>
      <c r="J42" s="559">
        <v>0</v>
      </c>
      <c r="K42" s="559">
        <v>0</v>
      </c>
      <c r="L42" s="559">
        <v>0</v>
      </c>
      <c r="M42" s="559">
        <v>0</v>
      </c>
      <c r="N42" s="559">
        <v>0</v>
      </c>
      <c r="O42" s="559">
        <v>0</v>
      </c>
      <c r="P42" s="559">
        <v>0</v>
      </c>
      <c r="Q42" s="559">
        <v>0</v>
      </c>
      <c r="R42" s="559">
        <v>0</v>
      </c>
      <c r="S42" s="559">
        <v>0</v>
      </c>
      <c r="T42" s="559">
        <v>0</v>
      </c>
    </row>
    <row r="43" spans="1:20" x14ac:dyDescent="0.25">
      <c r="A43" s="554" t="s">
        <v>1297</v>
      </c>
      <c r="B43" s="559">
        <v>1600000</v>
      </c>
      <c r="C43" s="559">
        <v>0</v>
      </c>
      <c r="D43" s="559">
        <v>0</v>
      </c>
      <c r="E43" s="559">
        <v>1600000</v>
      </c>
      <c r="F43" s="559">
        <v>0</v>
      </c>
      <c r="G43" s="559">
        <v>0</v>
      </c>
      <c r="H43" s="559">
        <v>0</v>
      </c>
      <c r="I43" s="559">
        <v>0</v>
      </c>
      <c r="J43" s="559">
        <v>0</v>
      </c>
      <c r="K43" s="559">
        <v>0</v>
      </c>
      <c r="L43" s="559">
        <v>0</v>
      </c>
      <c r="M43" s="559">
        <v>0</v>
      </c>
      <c r="N43" s="559">
        <v>0</v>
      </c>
      <c r="O43" s="559">
        <v>0</v>
      </c>
      <c r="P43" s="559">
        <v>0</v>
      </c>
      <c r="Q43" s="559">
        <v>0</v>
      </c>
      <c r="R43" s="559">
        <v>0</v>
      </c>
      <c r="S43" s="559">
        <v>0</v>
      </c>
      <c r="T43" s="559">
        <v>0</v>
      </c>
    </row>
    <row r="44" spans="1:20" x14ac:dyDescent="0.25">
      <c r="A44" s="554" t="s">
        <v>1298</v>
      </c>
      <c r="B44" s="559">
        <v>27280000</v>
      </c>
      <c r="C44" s="559">
        <v>0</v>
      </c>
      <c r="D44" s="559">
        <v>0</v>
      </c>
      <c r="E44" s="559">
        <v>27280000</v>
      </c>
      <c r="F44" s="559">
        <v>0</v>
      </c>
      <c r="G44" s="559">
        <v>0</v>
      </c>
      <c r="H44" s="559">
        <v>0</v>
      </c>
      <c r="I44" s="559">
        <v>0</v>
      </c>
      <c r="J44" s="559">
        <v>0</v>
      </c>
      <c r="K44" s="559">
        <v>0</v>
      </c>
      <c r="L44" s="559">
        <v>0</v>
      </c>
      <c r="M44" s="559">
        <v>0</v>
      </c>
      <c r="N44" s="559">
        <v>0</v>
      </c>
      <c r="O44" s="559">
        <v>0</v>
      </c>
      <c r="P44" s="559">
        <v>0</v>
      </c>
      <c r="Q44" s="559">
        <v>0</v>
      </c>
      <c r="R44" s="559">
        <v>0</v>
      </c>
      <c r="S44" s="559">
        <v>0</v>
      </c>
      <c r="T44" s="559">
        <v>0</v>
      </c>
    </row>
    <row r="45" spans="1:20" ht="25.5" x14ac:dyDescent="0.25">
      <c r="A45" s="557" t="s">
        <v>1300</v>
      </c>
      <c r="B45" s="560">
        <v>29360000</v>
      </c>
      <c r="C45" s="560">
        <v>0</v>
      </c>
      <c r="D45" s="560">
        <v>0</v>
      </c>
      <c r="E45" s="560">
        <v>29360000</v>
      </c>
      <c r="F45" s="560">
        <v>0</v>
      </c>
      <c r="G45" s="560">
        <v>0</v>
      </c>
      <c r="H45" s="560">
        <v>0</v>
      </c>
      <c r="I45" s="560">
        <v>0</v>
      </c>
      <c r="J45" s="560">
        <v>0</v>
      </c>
      <c r="K45" s="560">
        <v>0</v>
      </c>
      <c r="L45" s="560">
        <v>0</v>
      </c>
      <c r="M45" s="560">
        <v>0</v>
      </c>
      <c r="N45" s="560">
        <v>0</v>
      </c>
      <c r="O45" s="560">
        <v>0</v>
      </c>
      <c r="P45" s="560">
        <v>0</v>
      </c>
      <c r="Q45" s="560">
        <v>0</v>
      </c>
      <c r="R45" s="560">
        <v>0</v>
      </c>
      <c r="S45" s="560">
        <v>0</v>
      </c>
      <c r="T45" s="560">
        <v>0</v>
      </c>
    </row>
    <row r="46" spans="1:20" ht="38.25" x14ac:dyDescent="0.25">
      <c r="A46" s="554" t="s">
        <v>1301</v>
      </c>
      <c r="B46" s="559">
        <v>4062500</v>
      </c>
      <c r="C46" s="559">
        <v>0</v>
      </c>
      <c r="D46" s="559">
        <v>0</v>
      </c>
      <c r="E46" s="559">
        <v>0</v>
      </c>
      <c r="F46" s="559">
        <v>0</v>
      </c>
      <c r="G46" s="559">
        <v>0</v>
      </c>
      <c r="H46" s="559">
        <v>0</v>
      </c>
      <c r="I46" s="559">
        <v>0</v>
      </c>
      <c r="J46" s="559">
        <v>0</v>
      </c>
      <c r="K46" s="559">
        <v>4062500</v>
      </c>
      <c r="L46" s="559">
        <v>0</v>
      </c>
      <c r="M46" s="559">
        <v>0</v>
      </c>
      <c r="N46" s="559">
        <v>0</v>
      </c>
      <c r="O46" s="559">
        <v>0</v>
      </c>
      <c r="P46" s="559">
        <v>0</v>
      </c>
      <c r="Q46" s="559">
        <v>0</v>
      </c>
      <c r="R46" s="559">
        <v>0</v>
      </c>
      <c r="S46" s="559">
        <v>0</v>
      </c>
      <c r="T46" s="559">
        <v>0</v>
      </c>
    </row>
    <row r="47" spans="1:20" x14ac:dyDescent="0.25">
      <c r="A47" s="554" t="s">
        <v>1302</v>
      </c>
      <c r="B47" s="559">
        <v>62500</v>
      </c>
      <c r="C47" s="559">
        <v>0</v>
      </c>
      <c r="D47" s="559">
        <v>0</v>
      </c>
      <c r="E47" s="559">
        <v>0</v>
      </c>
      <c r="F47" s="559">
        <v>0</v>
      </c>
      <c r="G47" s="559">
        <v>0</v>
      </c>
      <c r="H47" s="559">
        <v>0</v>
      </c>
      <c r="I47" s="559">
        <v>0</v>
      </c>
      <c r="J47" s="559">
        <v>0</v>
      </c>
      <c r="K47" s="559">
        <v>62500</v>
      </c>
      <c r="L47" s="559">
        <v>0</v>
      </c>
      <c r="M47" s="559">
        <v>0</v>
      </c>
      <c r="N47" s="559">
        <v>0</v>
      </c>
      <c r="O47" s="559">
        <v>0</v>
      </c>
      <c r="P47" s="559">
        <v>0</v>
      </c>
      <c r="Q47" s="559">
        <v>0</v>
      </c>
      <c r="R47" s="559">
        <v>0</v>
      </c>
      <c r="S47" s="559">
        <v>0</v>
      </c>
      <c r="T47" s="559">
        <v>0</v>
      </c>
    </row>
    <row r="48" spans="1:20" x14ac:dyDescent="0.25">
      <c r="A48" s="554" t="s">
        <v>1303</v>
      </c>
      <c r="B48" s="559">
        <v>4000000</v>
      </c>
      <c r="C48" s="559">
        <v>0</v>
      </c>
      <c r="D48" s="559">
        <v>0</v>
      </c>
      <c r="E48" s="559">
        <v>0</v>
      </c>
      <c r="F48" s="559">
        <v>0</v>
      </c>
      <c r="G48" s="559">
        <v>0</v>
      </c>
      <c r="H48" s="559">
        <v>0</v>
      </c>
      <c r="I48" s="559">
        <v>0</v>
      </c>
      <c r="J48" s="559">
        <v>0</v>
      </c>
      <c r="K48" s="559">
        <v>4000000</v>
      </c>
      <c r="L48" s="559">
        <v>0</v>
      </c>
      <c r="M48" s="559">
        <v>0</v>
      </c>
      <c r="N48" s="559">
        <v>0</v>
      </c>
      <c r="O48" s="559">
        <v>0</v>
      </c>
      <c r="P48" s="559">
        <v>0</v>
      </c>
      <c r="Q48" s="559">
        <v>0</v>
      </c>
      <c r="R48" s="559">
        <v>0</v>
      </c>
      <c r="S48" s="559">
        <v>0</v>
      </c>
      <c r="T48" s="559">
        <v>0</v>
      </c>
    </row>
    <row r="49" spans="1:20" ht="25.5" x14ac:dyDescent="0.25">
      <c r="A49" s="557" t="s">
        <v>1304</v>
      </c>
      <c r="B49" s="560">
        <v>4062500</v>
      </c>
      <c r="C49" s="560">
        <v>0</v>
      </c>
      <c r="D49" s="560">
        <v>0</v>
      </c>
      <c r="E49" s="560">
        <v>0</v>
      </c>
      <c r="F49" s="560">
        <v>0</v>
      </c>
      <c r="G49" s="560">
        <v>0</v>
      </c>
      <c r="H49" s="560">
        <v>0</v>
      </c>
      <c r="I49" s="560">
        <v>0</v>
      </c>
      <c r="J49" s="560">
        <v>0</v>
      </c>
      <c r="K49" s="560">
        <v>4062500</v>
      </c>
      <c r="L49" s="560">
        <v>0</v>
      </c>
      <c r="M49" s="560">
        <v>0</v>
      </c>
      <c r="N49" s="560">
        <v>0</v>
      </c>
      <c r="O49" s="560">
        <v>0</v>
      </c>
      <c r="P49" s="560">
        <v>0</v>
      </c>
      <c r="Q49" s="560">
        <v>0</v>
      </c>
      <c r="R49" s="560">
        <v>0</v>
      </c>
      <c r="S49" s="560">
        <v>0</v>
      </c>
      <c r="T49" s="560">
        <v>0</v>
      </c>
    </row>
    <row r="50" spans="1:20" ht="25.5" x14ac:dyDescent="0.25">
      <c r="A50" s="557" t="s">
        <v>1142</v>
      </c>
      <c r="B50" s="560">
        <v>558663706</v>
      </c>
      <c r="C50" s="560">
        <v>12529</v>
      </c>
      <c r="D50" s="560">
        <v>633573</v>
      </c>
      <c r="E50" s="560">
        <v>53210313</v>
      </c>
      <c r="F50" s="560">
        <v>355700406</v>
      </c>
      <c r="G50" s="560">
        <v>0</v>
      </c>
      <c r="H50" s="560">
        <v>22460964</v>
      </c>
      <c r="I50" s="560">
        <v>17119931</v>
      </c>
      <c r="J50" s="560">
        <v>519850</v>
      </c>
      <c r="K50" s="560">
        <v>7319576</v>
      </c>
      <c r="L50" s="560">
        <v>37500</v>
      </c>
      <c r="M50" s="560">
        <v>3348735</v>
      </c>
      <c r="N50" s="560">
        <v>32272200</v>
      </c>
      <c r="O50" s="560">
        <v>13716541</v>
      </c>
      <c r="P50" s="560">
        <v>2483800</v>
      </c>
      <c r="Q50" s="560">
        <v>4113900</v>
      </c>
      <c r="R50" s="560">
        <v>213960</v>
      </c>
      <c r="S50" s="560">
        <v>45499928</v>
      </c>
      <c r="T50" s="560">
        <v>0</v>
      </c>
    </row>
    <row r="51" spans="1:20" ht="25.5" x14ac:dyDescent="0.25">
      <c r="A51" s="554" t="s">
        <v>1305</v>
      </c>
      <c r="B51" s="559">
        <v>178856261</v>
      </c>
      <c r="C51" s="559">
        <v>0</v>
      </c>
      <c r="D51" s="559">
        <v>0</v>
      </c>
      <c r="E51" s="559">
        <v>0</v>
      </c>
      <c r="F51" s="559">
        <v>0</v>
      </c>
      <c r="G51" s="559">
        <v>0</v>
      </c>
      <c r="H51" s="559">
        <v>0</v>
      </c>
      <c r="I51" s="559">
        <v>0</v>
      </c>
      <c r="J51" s="559">
        <v>0</v>
      </c>
      <c r="K51" s="559">
        <v>0</v>
      </c>
      <c r="L51" s="559">
        <v>0</v>
      </c>
      <c r="M51" s="559">
        <v>0</v>
      </c>
      <c r="N51" s="559">
        <v>0</v>
      </c>
      <c r="O51" s="559">
        <v>0</v>
      </c>
      <c r="P51" s="559">
        <v>0</v>
      </c>
      <c r="Q51" s="559">
        <v>0</v>
      </c>
      <c r="R51" s="559">
        <v>0</v>
      </c>
      <c r="S51" s="559">
        <v>0</v>
      </c>
      <c r="T51" s="559">
        <v>178856261</v>
      </c>
    </row>
    <row r="52" spans="1:20" ht="25.5" x14ac:dyDescent="0.25">
      <c r="A52" s="554" t="s">
        <v>1306</v>
      </c>
      <c r="B52" s="559">
        <v>178856261</v>
      </c>
      <c r="C52" s="559">
        <v>0</v>
      </c>
      <c r="D52" s="559">
        <v>0</v>
      </c>
      <c r="E52" s="559">
        <v>0</v>
      </c>
      <c r="F52" s="559">
        <v>0</v>
      </c>
      <c r="G52" s="559">
        <v>0</v>
      </c>
      <c r="H52" s="559">
        <v>0</v>
      </c>
      <c r="I52" s="559">
        <v>0</v>
      </c>
      <c r="J52" s="559">
        <v>0</v>
      </c>
      <c r="K52" s="559">
        <v>0</v>
      </c>
      <c r="L52" s="559">
        <v>0</v>
      </c>
      <c r="M52" s="559">
        <v>0</v>
      </c>
      <c r="N52" s="559">
        <v>0</v>
      </c>
      <c r="O52" s="559">
        <v>0</v>
      </c>
      <c r="P52" s="559">
        <v>0</v>
      </c>
      <c r="Q52" s="559">
        <v>0</v>
      </c>
      <c r="R52" s="559">
        <v>0</v>
      </c>
      <c r="S52" s="559">
        <v>0</v>
      </c>
      <c r="T52" s="559">
        <v>178856261</v>
      </c>
    </row>
    <row r="53" spans="1:20" ht="25.5" x14ac:dyDescent="0.25">
      <c r="A53" s="554" t="s">
        <v>1144</v>
      </c>
      <c r="B53" s="559">
        <v>7048299</v>
      </c>
      <c r="C53" s="559">
        <v>0</v>
      </c>
      <c r="D53" s="559">
        <v>0</v>
      </c>
      <c r="E53" s="559">
        <v>0</v>
      </c>
      <c r="F53" s="559">
        <v>0</v>
      </c>
      <c r="G53" s="559">
        <v>7048299</v>
      </c>
      <c r="H53" s="559">
        <v>0</v>
      </c>
      <c r="I53" s="559">
        <v>0</v>
      </c>
      <c r="J53" s="559">
        <v>0</v>
      </c>
      <c r="K53" s="559">
        <v>0</v>
      </c>
      <c r="L53" s="559">
        <v>0</v>
      </c>
      <c r="M53" s="559">
        <v>0</v>
      </c>
      <c r="N53" s="559">
        <v>0</v>
      </c>
      <c r="O53" s="559">
        <v>0</v>
      </c>
      <c r="P53" s="559">
        <v>0</v>
      </c>
      <c r="Q53" s="559">
        <v>0</v>
      </c>
      <c r="R53" s="559">
        <v>0</v>
      </c>
      <c r="S53" s="559">
        <v>0</v>
      </c>
      <c r="T53" s="559">
        <v>0</v>
      </c>
    </row>
    <row r="54" spans="1:20" x14ac:dyDescent="0.25">
      <c r="A54" s="554" t="s">
        <v>1146</v>
      </c>
      <c r="B54" s="559">
        <v>7048299</v>
      </c>
      <c r="C54" s="559">
        <v>0</v>
      </c>
      <c r="D54" s="559">
        <v>0</v>
      </c>
      <c r="E54" s="559">
        <v>0</v>
      </c>
      <c r="F54" s="559">
        <v>0</v>
      </c>
      <c r="G54" s="559">
        <v>7048299</v>
      </c>
      <c r="H54" s="559">
        <v>0</v>
      </c>
      <c r="I54" s="559">
        <v>0</v>
      </c>
      <c r="J54" s="559">
        <v>0</v>
      </c>
      <c r="K54" s="559">
        <v>0</v>
      </c>
      <c r="L54" s="559">
        <v>0</v>
      </c>
      <c r="M54" s="559">
        <v>0</v>
      </c>
      <c r="N54" s="559">
        <v>0</v>
      </c>
      <c r="O54" s="559">
        <v>0</v>
      </c>
      <c r="P54" s="559">
        <v>0</v>
      </c>
      <c r="Q54" s="559">
        <v>0</v>
      </c>
      <c r="R54" s="559">
        <v>0</v>
      </c>
      <c r="S54" s="559">
        <v>0</v>
      </c>
      <c r="T54" s="559">
        <v>0</v>
      </c>
    </row>
    <row r="55" spans="1:20" x14ac:dyDescent="0.25">
      <c r="A55" s="554" t="s">
        <v>1307</v>
      </c>
      <c r="B55" s="559">
        <v>13885655</v>
      </c>
      <c r="C55" s="559">
        <v>0</v>
      </c>
      <c r="D55" s="559">
        <v>0</v>
      </c>
      <c r="E55" s="559">
        <v>0</v>
      </c>
      <c r="F55" s="559">
        <v>13885655</v>
      </c>
      <c r="G55" s="559">
        <v>0</v>
      </c>
      <c r="H55" s="559">
        <v>0</v>
      </c>
      <c r="I55" s="559">
        <v>0</v>
      </c>
      <c r="J55" s="559">
        <v>0</v>
      </c>
      <c r="K55" s="559">
        <v>0</v>
      </c>
      <c r="L55" s="559">
        <v>0</v>
      </c>
      <c r="M55" s="559">
        <v>0</v>
      </c>
      <c r="N55" s="559">
        <v>0</v>
      </c>
      <c r="O55" s="559">
        <v>0</v>
      </c>
      <c r="P55" s="559">
        <v>0</v>
      </c>
      <c r="Q55" s="559">
        <v>0</v>
      </c>
      <c r="R55" s="559">
        <v>0</v>
      </c>
      <c r="S55" s="559">
        <v>0</v>
      </c>
      <c r="T55" s="559">
        <v>0</v>
      </c>
    </row>
    <row r="56" spans="1:20" ht="25.5" x14ac:dyDescent="0.25">
      <c r="A56" s="554" t="s">
        <v>1150</v>
      </c>
      <c r="B56" s="559">
        <v>199790215</v>
      </c>
      <c r="C56" s="559">
        <v>0</v>
      </c>
      <c r="D56" s="559">
        <v>0</v>
      </c>
      <c r="E56" s="559">
        <v>0</v>
      </c>
      <c r="F56" s="559">
        <v>13885655</v>
      </c>
      <c r="G56" s="559">
        <v>7048299</v>
      </c>
      <c r="H56" s="559">
        <v>0</v>
      </c>
      <c r="I56" s="559">
        <v>0</v>
      </c>
      <c r="J56" s="559">
        <v>0</v>
      </c>
      <c r="K56" s="559">
        <v>0</v>
      </c>
      <c r="L56" s="559">
        <v>0</v>
      </c>
      <c r="M56" s="559">
        <v>0</v>
      </c>
      <c r="N56" s="559">
        <v>0</v>
      </c>
      <c r="O56" s="559">
        <v>0</v>
      </c>
      <c r="P56" s="559">
        <v>0</v>
      </c>
      <c r="Q56" s="559">
        <v>0</v>
      </c>
      <c r="R56" s="559">
        <v>0</v>
      </c>
      <c r="S56" s="559">
        <v>0</v>
      </c>
      <c r="T56" s="559">
        <v>178856261</v>
      </c>
    </row>
    <row r="57" spans="1:20" ht="25.5" x14ac:dyDescent="0.25">
      <c r="A57" s="557" t="s">
        <v>1152</v>
      </c>
      <c r="B57" s="560">
        <v>199790215</v>
      </c>
      <c r="C57" s="560">
        <v>0</v>
      </c>
      <c r="D57" s="560">
        <v>0</v>
      </c>
      <c r="E57" s="560">
        <v>0</v>
      </c>
      <c r="F57" s="560">
        <v>13885655</v>
      </c>
      <c r="G57" s="560">
        <v>7048299</v>
      </c>
      <c r="H57" s="560">
        <v>0</v>
      </c>
      <c r="I57" s="560">
        <v>0</v>
      </c>
      <c r="J57" s="560">
        <v>0</v>
      </c>
      <c r="K57" s="560">
        <v>0</v>
      </c>
      <c r="L57" s="560">
        <v>0</v>
      </c>
      <c r="M57" s="560">
        <v>0</v>
      </c>
      <c r="N57" s="560">
        <v>0</v>
      </c>
      <c r="O57" s="560">
        <v>0</v>
      </c>
      <c r="P57" s="560">
        <v>0</v>
      </c>
      <c r="Q57" s="560">
        <v>0</v>
      </c>
      <c r="R57" s="560">
        <v>0</v>
      </c>
      <c r="S57" s="560">
        <v>0</v>
      </c>
      <c r="T57" s="560">
        <v>178856261</v>
      </c>
    </row>
    <row r="58" spans="1:20" x14ac:dyDescent="0.25">
      <c r="A58" s="557" t="s">
        <v>1154</v>
      </c>
      <c r="B58" s="560">
        <v>758453921</v>
      </c>
      <c r="C58" s="560">
        <v>12529</v>
      </c>
      <c r="D58" s="560">
        <v>633573</v>
      </c>
      <c r="E58" s="560">
        <v>53210313</v>
      </c>
      <c r="F58" s="560">
        <v>369586061</v>
      </c>
      <c r="G58" s="560">
        <v>7048299</v>
      </c>
      <c r="H58" s="560">
        <v>22460964</v>
      </c>
      <c r="I58" s="560">
        <v>17119931</v>
      </c>
      <c r="J58" s="560">
        <v>519850</v>
      </c>
      <c r="K58" s="560">
        <v>7319576</v>
      </c>
      <c r="L58" s="560">
        <v>37500</v>
      </c>
      <c r="M58" s="560">
        <v>3348735</v>
      </c>
      <c r="N58" s="560">
        <v>32272200</v>
      </c>
      <c r="O58" s="560">
        <v>13716541</v>
      </c>
      <c r="P58" s="560">
        <v>2483800</v>
      </c>
      <c r="Q58" s="560">
        <v>4113900</v>
      </c>
      <c r="R58" s="560">
        <v>213960</v>
      </c>
      <c r="S58" s="560">
        <v>45499928</v>
      </c>
      <c r="T58" s="560">
        <v>178856261</v>
      </c>
    </row>
  </sheetData>
  <mergeCells count="1">
    <mergeCell ref="A1:T1"/>
  </mergeCells>
  <pageMargins left="0.7" right="0.7" top="0.75" bottom="0.75" header="0.3" footer="0.3"/>
  <pageSetup paperSize="8" scale="6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7" sqref="D16:D17"/>
    </sheetView>
  </sheetViews>
  <sheetFormatPr defaultRowHeight="15" x14ac:dyDescent="0.25"/>
  <cols>
    <col min="1" max="1" width="4" bestFit="1" customWidth="1"/>
    <col min="2" max="2" width="44.5703125" customWidth="1"/>
    <col min="3" max="3" width="9.85546875" bestFit="1" customWidth="1"/>
    <col min="4" max="4" width="17.5703125" customWidth="1"/>
    <col min="5" max="5" width="14.570312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s="8" customFormat="1" x14ac:dyDescent="0.25">
      <c r="A1" s="796" t="s">
        <v>1155</v>
      </c>
      <c r="B1" s="802"/>
      <c r="C1" s="802"/>
      <c r="D1" s="802"/>
      <c r="E1" s="802"/>
    </row>
    <row r="2" spans="1:5" s="8" customFormat="1" ht="89.25" x14ac:dyDescent="0.25">
      <c r="A2" s="551" t="s">
        <v>1065</v>
      </c>
      <c r="B2" s="551" t="s">
        <v>0</v>
      </c>
      <c r="C2" s="551" t="s">
        <v>368</v>
      </c>
      <c r="D2" s="551" t="s">
        <v>1066</v>
      </c>
      <c r="E2" s="551" t="s">
        <v>1130</v>
      </c>
    </row>
    <row r="3" spans="1:5" x14ac:dyDescent="0.25">
      <c r="A3" s="553" t="s">
        <v>1131</v>
      </c>
      <c r="B3" s="554" t="s">
        <v>1132</v>
      </c>
      <c r="C3" s="561">
        <v>220000</v>
      </c>
      <c r="D3" s="561">
        <v>220000</v>
      </c>
      <c r="E3" s="561">
        <v>0</v>
      </c>
    </row>
    <row r="4" spans="1:5" x14ac:dyDescent="0.25">
      <c r="A4" s="553" t="s">
        <v>1133</v>
      </c>
      <c r="B4" s="554" t="s">
        <v>1134</v>
      </c>
      <c r="C4" s="561">
        <v>4421616</v>
      </c>
      <c r="D4" s="561">
        <v>4421616</v>
      </c>
      <c r="E4" s="561">
        <v>0</v>
      </c>
    </row>
    <row r="5" spans="1:5" x14ac:dyDescent="0.25">
      <c r="A5" s="553" t="s">
        <v>1135</v>
      </c>
      <c r="B5" s="554" t="s">
        <v>1136</v>
      </c>
      <c r="C5" s="561">
        <v>1400000</v>
      </c>
      <c r="D5" s="561">
        <v>1400000</v>
      </c>
      <c r="E5" s="561">
        <v>0</v>
      </c>
    </row>
    <row r="6" spans="1:5" x14ac:dyDescent="0.25">
      <c r="A6" s="553" t="s">
        <v>1137</v>
      </c>
      <c r="B6" s="554" t="s">
        <v>1138</v>
      </c>
      <c r="C6" s="561">
        <v>20048</v>
      </c>
      <c r="D6" s="561">
        <v>20048</v>
      </c>
      <c r="E6" s="561">
        <v>0</v>
      </c>
    </row>
    <row r="7" spans="1:5" ht="38.25" x14ac:dyDescent="0.25">
      <c r="A7" s="556" t="s">
        <v>1139</v>
      </c>
      <c r="B7" s="557" t="s">
        <v>1140</v>
      </c>
      <c r="C7" s="562">
        <v>4661664</v>
      </c>
      <c r="D7" s="562">
        <v>4661664</v>
      </c>
      <c r="E7" s="562">
        <v>0</v>
      </c>
    </row>
    <row r="8" spans="1:5" ht="25.5" x14ac:dyDescent="0.25">
      <c r="A8" s="556" t="s">
        <v>1141</v>
      </c>
      <c r="B8" s="557" t="s">
        <v>1142</v>
      </c>
      <c r="C8" s="562">
        <v>4661664</v>
      </c>
      <c r="D8" s="562">
        <v>4661664</v>
      </c>
      <c r="E8" s="562">
        <v>0</v>
      </c>
    </row>
    <row r="9" spans="1:5" ht="25.5" x14ac:dyDescent="0.25">
      <c r="A9" s="553" t="s">
        <v>1143</v>
      </c>
      <c r="B9" s="554" t="s">
        <v>1144</v>
      </c>
      <c r="C9" s="561">
        <v>1075425</v>
      </c>
      <c r="D9" s="561">
        <v>0</v>
      </c>
      <c r="E9" s="561">
        <v>1075425</v>
      </c>
    </row>
    <row r="10" spans="1:5" x14ac:dyDescent="0.25">
      <c r="A10" s="553" t="s">
        <v>1145</v>
      </c>
      <c r="B10" s="554" t="s">
        <v>1146</v>
      </c>
      <c r="C10" s="561">
        <v>1075425</v>
      </c>
      <c r="D10" s="561">
        <v>0</v>
      </c>
      <c r="E10" s="561">
        <v>1075425</v>
      </c>
    </row>
    <row r="11" spans="1:5" x14ac:dyDescent="0.25">
      <c r="A11" s="553" t="s">
        <v>1147</v>
      </c>
      <c r="B11" s="554" t="s">
        <v>1148</v>
      </c>
      <c r="C11" s="561">
        <v>62685509</v>
      </c>
      <c r="D11" s="561">
        <v>0</v>
      </c>
      <c r="E11" s="561">
        <v>62685509</v>
      </c>
    </row>
    <row r="12" spans="1:5" ht="25.5" x14ac:dyDescent="0.25">
      <c r="A12" s="553" t="s">
        <v>1149</v>
      </c>
      <c r="B12" s="554" t="s">
        <v>1150</v>
      </c>
      <c r="C12" s="561">
        <v>63760934</v>
      </c>
      <c r="D12" s="561">
        <v>0</v>
      </c>
      <c r="E12" s="561">
        <v>63760934</v>
      </c>
    </row>
    <row r="13" spans="1:5" x14ac:dyDescent="0.25">
      <c r="A13" s="556" t="s">
        <v>1151</v>
      </c>
      <c r="B13" s="557" t="s">
        <v>1152</v>
      </c>
      <c r="C13" s="562">
        <v>63760934</v>
      </c>
      <c r="D13" s="562">
        <v>0</v>
      </c>
      <c r="E13" s="562">
        <v>63760934</v>
      </c>
    </row>
    <row r="14" spans="1:5" x14ac:dyDescent="0.25">
      <c r="A14" s="556" t="s">
        <v>1153</v>
      </c>
      <c r="B14" s="557" t="s">
        <v>1154</v>
      </c>
      <c r="C14" s="562">
        <v>68422598</v>
      </c>
      <c r="D14" s="562">
        <v>4661664</v>
      </c>
      <c r="E14" s="562">
        <v>63760934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27" sqref="B27"/>
    </sheetView>
  </sheetViews>
  <sheetFormatPr defaultRowHeight="15" x14ac:dyDescent="0.25"/>
  <cols>
    <col min="1" max="1" width="4" bestFit="1" customWidth="1"/>
    <col min="2" max="2" width="41" customWidth="1"/>
    <col min="3" max="8" width="13.7109375" customWidth="1"/>
    <col min="257" max="257" width="8.140625" customWidth="1"/>
    <col min="258" max="258" width="41" customWidth="1"/>
    <col min="259" max="264" width="32.85546875" customWidth="1"/>
    <col min="513" max="513" width="8.140625" customWidth="1"/>
    <col min="514" max="514" width="41" customWidth="1"/>
    <col min="515" max="520" width="32.85546875" customWidth="1"/>
    <col min="769" max="769" width="8.140625" customWidth="1"/>
    <col min="770" max="770" width="41" customWidth="1"/>
    <col min="771" max="776" width="32.85546875" customWidth="1"/>
    <col min="1025" max="1025" width="8.140625" customWidth="1"/>
    <col min="1026" max="1026" width="41" customWidth="1"/>
    <col min="1027" max="1032" width="32.85546875" customWidth="1"/>
    <col min="1281" max="1281" width="8.140625" customWidth="1"/>
    <col min="1282" max="1282" width="41" customWidth="1"/>
    <col min="1283" max="1288" width="32.85546875" customWidth="1"/>
    <col min="1537" max="1537" width="8.140625" customWidth="1"/>
    <col min="1538" max="1538" width="41" customWidth="1"/>
    <col min="1539" max="1544" width="32.85546875" customWidth="1"/>
    <col min="1793" max="1793" width="8.140625" customWidth="1"/>
    <col min="1794" max="1794" width="41" customWidth="1"/>
    <col min="1795" max="1800" width="32.85546875" customWidth="1"/>
    <col min="2049" max="2049" width="8.140625" customWidth="1"/>
    <col min="2050" max="2050" width="41" customWidth="1"/>
    <col min="2051" max="2056" width="32.85546875" customWidth="1"/>
    <col min="2305" max="2305" width="8.140625" customWidth="1"/>
    <col min="2306" max="2306" width="41" customWidth="1"/>
    <col min="2307" max="2312" width="32.85546875" customWidth="1"/>
    <col min="2561" max="2561" width="8.140625" customWidth="1"/>
    <col min="2562" max="2562" width="41" customWidth="1"/>
    <col min="2563" max="2568" width="32.85546875" customWidth="1"/>
    <col min="2817" max="2817" width="8.140625" customWidth="1"/>
    <col min="2818" max="2818" width="41" customWidth="1"/>
    <col min="2819" max="2824" width="32.85546875" customWidth="1"/>
    <col min="3073" max="3073" width="8.140625" customWidth="1"/>
    <col min="3074" max="3074" width="41" customWidth="1"/>
    <col min="3075" max="3080" width="32.85546875" customWidth="1"/>
    <col min="3329" max="3329" width="8.140625" customWidth="1"/>
    <col min="3330" max="3330" width="41" customWidth="1"/>
    <col min="3331" max="3336" width="32.85546875" customWidth="1"/>
    <col min="3585" max="3585" width="8.140625" customWidth="1"/>
    <col min="3586" max="3586" width="41" customWidth="1"/>
    <col min="3587" max="3592" width="32.85546875" customWidth="1"/>
    <col min="3841" max="3841" width="8.140625" customWidth="1"/>
    <col min="3842" max="3842" width="41" customWidth="1"/>
    <col min="3843" max="3848" width="32.85546875" customWidth="1"/>
    <col min="4097" max="4097" width="8.140625" customWidth="1"/>
    <col min="4098" max="4098" width="41" customWidth="1"/>
    <col min="4099" max="4104" width="32.85546875" customWidth="1"/>
    <col min="4353" max="4353" width="8.140625" customWidth="1"/>
    <col min="4354" max="4354" width="41" customWidth="1"/>
    <col min="4355" max="4360" width="32.85546875" customWidth="1"/>
    <col min="4609" max="4609" width="8.140625" customWidth="1"/>
    <col min="4610" max="4610" width="41" customWidth="1"/>
    <col min="4611" max="4616" width="32.85546875" customWidth="1"/>
    <col min="4865" max="4865" width="8.140625" customWidth="1"/>
    <col min="4866" max="4866" width="41" customWidth="1"/>
    <col min="4867" max="4872" width="32.85546875" customWidth="1"/>
    <col min="5121" max="5121" width="8.140625" customWidth="1"/>
    <col min="5122" max="5122" width="41" customWidth="1"/>
    <col min="5123" max="5128" width="32.85546875" customWidth="1"/>
    <col min="5377" max="5377" width="8.140625" customWidth="1"/>
    <col min="5378" max="5378" width="41" customWidth="1"/>
    <col min="5379" max="5384" width="32.85546875" customWidth="1"/>
    <col min="5633" max="5633" width="8.140625" customWidth="1"/>
    <col min="5634" max="5634" width="41" customWidth="1"/>
    <col min="5635" max="5640" width="32.85546875" customWidth="1"/>
    <col min="5889" max="5889" width="8.140625" customWidth="1"/>
    <col min="5890" max="5890" width="41" customWidth="1"/>
    <col min="5891" max="5896" width="32.85546875" customWidth="1"/>
    <col min="6145" max="6145" width="8.140625" customWidth="1"/>
    <col min="6146" max="6146" width="41" customWidth="1"/>
    <col min="6147" max="6152" width="32.85546875" customWidth="1"/>
    <col min="6401" max="6401" width="8.140625" customWidth="1"/>
    <col min="6402" max="6402" width="41" customWidth="1"/>
    <col min="6403" max="6408" width="32.85546875" customWidth="1"/>
    <col min="6657" max="6657" width="8.140625" customWidth="1"/>
    <col min="6658" max="6658" width="41" customWidth="1"/>
    <col min="6659" max="6664" width="32.85546875" customWidth="1"/>
    <col min="6913" max="6913" width="8.140625" customWidth="1"/>
    <col min="6914" max="6914" width="41" customWidth="1"/>
    <col min="6915" max="6920" width="32.85546875" customWidth="1"/>
    <col min="7169" max="7169" width="8.140625" customWidth="1"/>
    <col min="7170" max="7170" width="41" customWidth="1"/>
    <col min="7171" max="7176" width="32.85546875" customWidth="1"/>
    <col min="7425" max="7425" width="8.140625" customWidth="1"/>
    <col min="7426" max="7426" width="41" customWidth="1"/>
    <col min="7427" max="7432" width="32.85546875" customWidth="1"/>
    <col min="7681" max="7681" width="8.140625" customWidth="1"/>
    <col min="7682" max="7682" width="41" customWidth="1"/>
    <col min="7683" max="7688" width="32.85546875" customWidth="1"/>
    <col min="7937" max="7937" width="8.140625" customWidth="1"/>
    <col min="7938" max="7938" width="41" customWidth="1"/>
    <col min="7939" max="7944" width="32.85546875" customWidth="1"/>
    <col min="8193" max="8193" width="8.140625" customWidth="1"/>
    <col min="8194" max="8194" width="41" customWidth="1"/>
    <col min="8195" max="8200" width="32.85546875" customWidth="1"/>
    <col min="8449" max="8449" width="8.140625" customWidth="1"/>
    <col min="8450" max="8450" width="41" customWidth="1"/>
    <col min="8451" max="8456" width="32.85546875" customWidth="1"/>
    <col min="8705" max="8705" width="8.140625" customWidth="1"/>
    <col min="8706" max="8706" width="41" customWidth="1"/>
    <col min="8707" max="8712" width="32.85546875" customWidth="1"/>
    <col min="8961" max="8961" width="8.140625" customWidth="1"/>
    <col min="8962" max="8962" width="41" customWidth="1"/>
    <col min="8963" max="8968" width="32.85546875" customWidth="1"/>
    <col min="9217" max="9217" width="8.140625" customWidth="1"/>
    <col min="9218" max="9218" width="41" customWidth="1"/>
    <col min="9219" max="9224" width="32.85546875" customWidth="1"/>
    <col min="9473" max="9473" width="8.140625" customWidth="1"/>
    <col min="9474" max="9474" width="41" customWidth="1"/>
    <col min="9475" max="9480" width="32.85546875" customWidth="1"/>
    <col min="9729" max="9729" width="8.140625" customWidth="1"/>
    <col min="9730" max="9730" width="41" customWidth="1"/>
    <col min="9731" max="9736" width="32.85546875" customWidth="1"/>
    <col min="9985" max="9985" width="8.140625" customWidth="1"/>
    <col min="9986" max="9986" width="41" customWidth="1"/>
    <col min="9987" max="9992" width="32.85546875" customWidth="1"/>
    <col min="10241" max="10241" width="8.140625" customWidth="1"/>
    <col min="10242" max="10242" width="41" customWidth="1"/>
    <col min="10243" max="10248" width="32.85546875" customWidth="1"/>
    <col min="10497" max="10497" width="8.140625" customWidth="1"/>
    <col min="10498" max="10498" width="41" customWidth="1"/>
    <col min="10499" max="10504" width="32.85546875" customWidth="1"/>
    <col min="10753" max="10753" width="8.140625" customWidth="1"/>
    <col min="10754" max="10754" width="41" customWidth="1"/>
    <col min="10755" max="10760" width="32.85546875" customWidth="1"/>
    <col min="11009" max="11009" width="8.140625" customWidth="1"/>
    <col min="11010" max="11010" width="41" customWidth="1"/>
    <col min="11011" max="11016" width="32.85546875" customWidth="1"/>
    <col min="11265" max="11265" width="8.140625" customWidth="1"/>
    <col min="11266" max="11266" width="41" customWidth="1"/>
    <col min="11267" max="11272" width="32.85546875" customWidth="1"/>
    <col min="11521" max="11521" width="8.140625" customWidth="1"/>
    <col min="11522" max="11522" width="41" customWidth="1"/>
    <col min="11523" max="11528" width="32.85546875" customWidth="1"/>
    <col min="11777" max="11777" width="8.140625" customWidth="1"/>
    <col min="11778" max="11778" width="41" customWidth="1"/>
    <col min="11779" max="11784" width="32.85546875" customWidth="1"/>
    <col min="12033" max="12033" width="8.140625" customWidth="1"/>
    <col min="12034" max="12034" width="41" customWidth="1"/>
    <col min="12035" max="12040" width="32.85546875" customWidth="1"/>
    <col min="12289" max="12289" width="8.140625" customWidth="1"/>
    <col min="12290" max="12290" width="41" customWidth="1"/>
    <col min="12291" max="12296" width="32.85546875" customWidth="1"/>
    <col min="12545" max="12545" width="8.140625" customWidth="1"/>
    <col min="12546" max="12546" width="41" customWidth="1"/>
    <col min="12547" max="12552" width="32.85546875" customWidth="1"/>
    <col min="12801" max="12801" width="8.140625" customWidth="1"/>
    <col min="12802" max="12802" width="41" customWidth="1"/>
    <col min="12803" max="12808" width="32.85546875" customWidth="1"/>
    <col min="13057" max="13057" width="8.140625" customWidth="1"/>
    <col min="13058" max="13058" width="41" customWidth="1"/>
    <col min="13059" max="13064" width="32.85546875" customWidth="1"/>
    <col min="13313" max="13313" width="8.140625" customWidth="1"/>
    <col min="13314" max="13314" width="41" customWidth="1"/>
    <col min="13315" max="13320" width="32.85546875" customWidth="1"/>
    <col min="13569" max="13569" width="8.140625" customWidth="1"/>
    <col min="13570" max="13570" width="41" customWidth="1"/>
    <col min="13571" max="13576" width="32.85546875" customWidth="1"/>
    <col min="13825" max="13825" width="8.140625" customWidth="1"/>
    <col min="13826" max="13826" width="41" customWidth="1"/>
    <col min="13827" max="13832" width="32.85546875" customWidth="1"/>
    <col min="14081" max="14081" width="8.140625" customWidth="1"/>
    <col min="14082" max="14082" width="41" customWidth="1"/>
    <col min="14083" max="14088" width="32.85546875" customWidth="1"/>
    <col min="14337" max="14337" width="8.140625" customWidth="1"/>
    <col min="14338" max="14338" width="41" customWidth="1"/>
    <col min="14339" max="14344" width="32.85546875" customWidth="1"/>
    <col min="14593" max="14593" width="8.140625" customWidth="1"/>
    <col min="14594" max="14594" width="41" customWidth="1"/>
    <col min="14595" max="14600" width="32.85546875" customWidth="1"/>
    <col min="14849" max="14849" width="8.140625" customWidth="1"/>
    <col min="14850" max="14850" width="41" customWidth="1"/>
    <col min="14851" max="14856" width="32.85546875" customWidth="1"/>
    <col min="15105" max="15105" width="8.140625" customWidth="1"/>
    <col min="15106" max="15106" width="41" customWidth="1"/>
    <col min="15107" max="15112" width="32.85546875" customWidth="1"/>
    <col min="15361" max="15361" width="8.140625" customWidth="1"/>
    <col min="15362" max="15362" width="41" customWidth="1"/>
    <col min="15363" max="15368" width="32.85546875" customWidth="1"/>
    <col min="15617" max="15617" width="8.140625" customWidth="1"/>
    <col min="15618" max="15618" width="41" customWidth="1"/>
    <col min="15619" max="15624" width="32.85546875" customWidth="1"/>
    <col min="15873" max="15873" width="8.140625" customWidth="1"/>
    <col min="15874" max="15874" width="41" customWidth="1"/>
    <col min="15875" max="15880" width="32.85546875" customWidth="1"/>
    <col min="16129" max="16129" width="8.140625" customWidth="1"/>
    <col min="16130" max="16130" width="41" customWidth="1"/>
    <col min="16131" max="16136" width="32.85546875" customWidth="1"/>
  </cols>
  <sheetData>
    <row r="1" spans="1:8" s="8" customFormat="1" x14ac:dyDescent="0.25">
      <c r="A1" s="799" t="s">
        <v>1171</v>
      </c>
      <c r="B1" s="800"/>
      <c r="C1" s="800"/>
      <c r="D1" s="800"/>
      <c r="E1" s="800"/>
      <c r="F1" s="800"/>
      <c r="G1" s="800"/>
      <c r="H1" s="800"/>
    </row>
    <row r="2" spans="1:8" s="8" customFormat="1" ht="63.75" x14ac:dyDescent="0.25">
      <c r="A2" s="551" t="s">
        <v>1065</v>
      </c>
      <c r="B2" s="569" t="s">
        <v>0</v>
      </c>
      <c r="C2" s="569" t="s">
        <v>368</v>
      </c>
      <c r="D2" s="569" t="s">
        <v>1130</v>
      </c>
      <c r="E2" s="569" t="s">
        <v>1156</v>
      </c>
      <c r="F2" s="569" t="s">
        <v>1157</v>
      </c>
      <c r="G2" s="569" t="s">
        <v>1159</v>
      </c>
      <c r="H2" s="569" t="s">
        <v>1160</v>
      </c>
    </row>
    <row r="3" spans="1:8" x14ac:dyDescent="0.25">
      <c r="A3" s="553" t="s">
        <v>1131</v>
      </c>
      <c r="B3" s="554" t="s">
        <v>1132</v>
      </c>
      <c r="C3" s="559">
        <v>624000</v>
      </c>
      <c r="D3" s="559">
        <v>0</v>
      </c>
      <c r="E3" s="559">
        <v>624000</v>
      </c>
      <c r="F3" s="559">
        <v>0</v>
      </c>
      <c r="G3" s="559">
        <v>0</v>
      </c>
      <c r="H3" s="559">
        <v>0</v>
      </c>
    </row>
    <row r="4" spans="1:8" x14ac:dyDescent="0.25">
      <c r="A4" s="553" t="s">
        <v>1119</v>
      </c>
      <c r="B4" s="554" t="s">
        <v>1170</v>
      </c>
      <c r="C4" s="559">
        <v>44916049</v>
      </c>
      <c r="D4" s="559">
        <v>0</v>
      </c>
      <c r="E4" s="559">
        <v>30813770</v>
      </c>
      <c r="F4" s="559">
        <v>3738689</v>
      </c>
      <c r="G4" s="559">
        <v>8798165</v>
      </c>
      <c r="H4" s="559">
        <v>1565425</v>
      </c>
    </row>
    <row r="5" spans="1:8" x14ac:dyDescent="0.25">
      <c r="A5" s="553" t="s">
        <v>1137</v>
      </c>
      <c r="B5" s="554" t="s">
        <v>1138</v>
      </c>
      <c r="C5" s="559">
        <v>50622</v>
      </c>
      <c r="D5" s="559">
        <v>0</v>
      </c>
      <c r="E5" s="559">
        <v>50622</v>
      </c>
      <c r="F5" s="559">
        <v>0</v>
      </c>
      <c r="G5" s="559">
        <v>0</v>
      </c>
      <c r="H5" s="559">
        <v>0</v>
      </c>
    </row>
    <row r="6" spans="1:8" ht="38.25" x14ac:dyDescent="0.25">
      <c r="A6" s="556" t="s">
        <v>1139</v>
      </c>
      <c r="B6" s="557" t="s">
        <v>1140</v>
      </c>
      <c r="C6" s="560">
        <v>45590671</v>
      </c>
      <c r="D6" s="560">
        <v>0</v>
      </c>
      <c r="E6" s="560">
        <v>31488392</v>
      </c>
      <c r="F6" s="560">
        <v>3738689</v>
      </c>
      <c r="G6" s="560">
        <v>8798165</v>
      </c>
      <c r="H6" s="560">
        <v>1565425</v>
      </c>
    </row>
    <row r="7" spans="1:8" ht="25.5" x14ac:dyDescent="0.25">
      <c r="A7" s="556" t="s">
        <v>1141</v>
      </c>
      <c r="B7" s="557" t="s">
        <v>1142</v>
      </c>
      <c r="C7" s="560">
        <v>45590671</v>
      </c>
      <c r="D7" s="560">
        <v>0</v>
      </c>
      <c r="E7" s="560">
        <v>31488392</v>
      </c>
      <c r="F7" s="560">
        <v>3738689</v>
      </c>
      <c r="G7" s="560">
        <v>8798165</v>
      </c>
      <c r="H7" s="560">
        <v>1565425</v>
      </c>
    </row>
    <row r="8" spans="1:8" ht="25.5" x14ac:dyDescent="0.25">
      <c r="A8" s="553" t="s">
        <v>1143</v>
      </c>
      <c r="B8" s="554" t="s">
        <v>1144</v>
      </c>
      <c r="C8" s="559">
        <v>938858</v>
      </c>
      <c r="D8" s="559">
        <v>938858</v>
      </c>
      <c r="E8" s="559">
        <v>0</v>
      </c>
      <c r="F8" s="559">
        <v>0</v>
      </c>
      <c r="G8" s="559">
        <v>0</v>
      </c>
      <c r="H8" s="559">
        <v>0</v>
      </c>
    </row>
    <row r="9" spans="1:8" x14ac:dyDescent="0.25">
      <c r="A9" s="553" t="s">
        <v>1145</v>
      </c>
      <c r="B9" s="554" t="s">
        <v>1146</v>
      </c>
      <c r="C9" s="559">
        <v>938858</v>
      </c>
      <c r="D9" s="559">
        <v>938858</v>
      </c>
      <c r="E9" s="559">
        <v>0</v>
      </c>
      <c r="F9" s="559">
        <v>0</v>
      </c>
      <c r="G9" s="559">
        <v>0</v>
      </c>
      <c r="H9" s="559">
        <v>0</v>
      </c>
    </row>
    <row r="10" spans="1:8" x14ac:dyDescent="0.25">
      <c r="A10" s="553" t="s">
        <v>1147</v>
      </c>
      <c r="B10" s="554" t="s">
        <v>1148</v>
      </c>
      <c r="C10" s="559">
        <v>79976792</v>
      </c>
      <c r="D10" s="559">
        <v>79976792</v>
      </c>
      <c r="E10" s="559">
        <v>0</v>
      </c>
      <c r="F10" s="559">
        <v>0</v>
      </c>
      <c r="G10" s="559">
        <v>0</v>
      </c>
      <c r="H10" s="559">
        <v>0</v>
      </c>
    </row>
    <row r="11" spans="1:8" ht="25.5" x14ac:dyDescent="0.25">
      <c r="A11" s="553" t="s">
        <v>1149</v>
      </c>
      <c r="B11" s="554" t="s">
        <v>1150</v>
      </c>
      <c r="C11" s="559">
        <v>80915650</v>
      </c>
      <c r="D11" s="559">
        <v>80915650</v>
      </c>
      <c r="E11" s="559">
        <v>0</v>
      </c>
      <c r="F11" s="559">
        <v>0</v>
      </c>
      <c r="G11" s="559">
        <v>0</v>
      </c>
      <c r="H11" s="559">
        <v>0</v>
      </c>
    </row>
    <row r="12" spans="1:8" ht="25.5" x14ac:dyDescent="0.25">
      <c r="A12" s="556" t="s">
        <v>1151</v>
      </c>
      <c r="B12" s="557" t="s">
        <v>1152</v>
      </c>
      <c r="C12" s="560">
        <v>80915650</v>
      </c>
      <c r="D12" s="560">
        <v>80915650</v>
      </c>
      <c r="E12" s="560">
        <v>0</v>
      </c>
      <c r="F12" s="560">
        <v>0</v>
      </c>
      <c r="G12" s="560">
        <v>0</v>
      </c>
      <c r="H12" s="560">
        <v>0</v>
      </c>
    </row>
    <row r="13" spans="1:8" x14ac:dyDescent="0.25">
      <c r="A13" s="556" t="s">
        <v>1153</v>
      </c>
      <c r="B13" s="557" t="s">
        <v>1154</v>
      </c>
      <c r="C13" s="560">
        <v>126506321</v>
      </c>
      <c r="D13" s="560">
        <v>80915650</v>
      </c>
      <c r="E13" s="560">
        <v>31488392</v>
      </c>
      <c r="F13" s="560">
        <v>3738689</v>
      </c>
      <c r="G13" s="560">
        <v>8798165</v>
      </c>
      <c r="H13" s="560">
        <v>1565425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20" sqref="F20"/>
    </sheetView>
  </sheetViews>
  <sheetFormatPr defaultRowHeight="15" x14ac:dyDescent="0.25"/>
  <cols>
    <col min="1" max="1" width="4" bestFit="1" customWidth="1"/>
    <col min="2" max="2" width="41" customWidth="1"/>
    <col min="3" max="6" width="13.7109375" customWidth="1"/>
    <col min="257" max="257" width="8.140625" customWidth="1"/>
    <col min="258" max="258" width="41" customWidth="1"/>
    <col min="259" max="262" width="32.85546875" customWidth="1"/>
    <col min="513" max="513" width="8.140625" customWidth="1"/>
    <col min="514" max="514" width="41" customWidth="1"/>
    <col min="515" max="518" width="32.85546875" customWidth="1"/>
    <col min="769" max="769" width="8.140625" customWidth="1"/>
    <col min="770" max="770" width="41" customWidth="1"/>
    <col min="771" max="774" width="32.85546875" customWidth="1"/>
    <col min="1025" max="1025" width="8.140625" customWidth="1"/>
    <col min="1026" max="1026" width="41" customWidth="1"/>
    <col min="1027" max="1030" width="32.85546875" customWidth="1"/>
    <col min="1281" max="1281" width="8.140625" customWidth="1"/>
    <col min="1282" max="1282" width="41" customWidth="1"/>
    <col min="1283" max="1286" width="32.85546875" customWidth="1"/>
    <col min="1537" max="1537" width="8.140625" customWidth="1"/>
    <col min="1538" max="1538" width="41" customWidth="1"/>
    <col min="1539" max="1542" width="32.85546875" customWidth="1"/>
    <col min="1793" max="1793" width="8.140625" customWidth="1"/>
    <col min="1794" max="1794" width="41" customWidth="1"/>
    <col min="1795" max="1798" width="32.85546875" customWidth="1"/>
    <col min="2049" max="2049" width="8.140625" customWidth="1"/>
    <col min="2050" max="2050" width="41" customWidth="1"/>
    <col min="2051" max="2054" width="32.85546875" customWidth="1"/>
    <col min="2305" max="2305" width="8.140625" customWidth="1"/>
    <col min="2306" max="2306" width="41" customWidth="1"/>
    <col min="2307" max="2310" width="32.85546875" customWidth="1"/>
    <col min="2561" max="2561" width="8.140625" customWidth="1"/>
    <col min="2562" max="2562" width="41" customWidth="1"/>
    <col min="2563" max="2566" width="32.85546875" customWidth="1"/>
    <col min="2817" max="2817" width="8.140625" customWidth="1"/>
    <col min="2818" max="2818" width="41" customWidth="1"/>
    <col min="2819" max="2822" width="32.85546875" customWidth="1"/>
    <col min="3073" max="3073" width="8.140625" customWidth="1"/>
    <col min="3074" max="3074" width="41" customWidth="1"/>
    <col min="3075" max="3078" width="32.85546875" customWidth="1"/>
    <col min="3329" max="3329" width="8.140625" customWidth="1"/>
    <col min="3330" max="3330" width="41" customWidth="1"/>
    <col min="3331" max="3334" width="32.85546875" customWidth="1"/>
    <col min="3585" max="3585" width="8.140625" customWidth="1"/>
    <col min="3586" max="3586" width="41" customWidth="1"/>
    <col min="3587" max="3590" width="32.85546875" customWidth="1"/>
    <col min="3841" max="3841" width="8.140625" customWidth="1"/>
    <col min="3842" max="3842" width="41" customWidth="1"/>
    <col min="3843" max="3846" width="32.85546875" customWidth="1"/>
    <col min="4097" max="4097" width="8.140625" customWidth="1"/>
    <col min="4098" max="4098" width="41" customWidth="1"/>
    <col min="4099" max="4102" width="32.85546875" customWidth="1"/>
    <col min="4353" max="4353" width="8.140625" customWidth="1"/>
    <col min="4354" max="4354" width="41" customWidth="1"/>
    <col min="4355" max="4358" width="32.85546875" customWidth="1"/>
    <col min="4609" max="4609" width="8.140625" customWidth="1"/>
    <col min="4610" max="4610" width="41" customWidth="1"/>
    <col min="4611" max="4614" width="32.85546875" customWidth="1"/>
    <col min="4865" max="4865" width="8.140625" customWidth="1"/>
    <col min="4866" max="4866" width="41" customWidth="1"/>
    <col min="4867" max="4870" width="32.85546875" customWidth="1"/>
    <col min="5121" max="5121" width="8.140625" customWidth="1"/>
    <col min="5122" max="5122" width="41" customWidth="1"/>
    <col min="5123" max="5126" width="32.85546875" customWidth="1"/>
    <col min="5377" max="5377" width="8.140625" customWidth="1"/>
    <col min="5378" max="5378" width="41" customWidth="1"/>
    <col min="5379" max="5382" width="32.85546875" customWidth="1"/>
    <col min="5633" max="5633" width="8.140625" customWidth="1"/>
    <col min="5634" max="5634" width="41" customWidth="1"/>
    <col min="5635" max="5638" width="32.85546875" customWidth="1"/>
    <col min="5889" max="5889" width="8.140625" customWidth="1"/>
    <col min="5890" max="5890" width="41" customWidth="1"/>
    <col min="5891" max="5894" width="32.85546875" customWidth="1"/>
    <col min="6145" max="6145" width="8.140625" customWidth="1"/>
    <col min="6146" max="6146" width="41" customWidth="1"/>
    <col min="6147" max="6150" width="32.85546875" customWidth="1"/>
    <col min="6401" max="6401" width="8.140625" customWidth="1"/>
    <col min="6402" max="6402" width="41" customWidth="1"/>
    <col min="6403" max="6406" width="32.85546875" customWidth="1"/>
    <col min="6657" max="6657" width="8.140625" customWidth="1"/>
    <col min="6658" max="6658" width="41" customWidth="1"/>
    <col min="6659" max="6662" width="32.85546875" customWidth="1"/>
    <col min="6913" max="6913" width="8.140625" customWidth="1"/>
    <col min="6914" max="6914" width="41" customWidth="1"/>
    <col min="6915" max="6918" width="32.85546875" customWidth="1"/>
    <col min="7169" max="7169" width="8.140625" customWidth="1"/>
    <col min="7170" max="7170" width="41" customWidth="1"/>
    <col min="7171" max="7174" width="32.85546875" customWidth="1"/>
    <col min="7425" max="7425" width="8.140625" customWidth="1"/>
    <col min="7426" max="7426" width="41" customWidth="1"/>
    <col min="7427" max="7430" width="32.85546875" customWidth="1"/>
    <col min="7681" max="7681" width="8.140625" customWidth="1"/>
    <col min="7682" max="7682" width="41" customWidth="1"/>
    <col min="7683" max="7686" width="32.85546875" customWidth="1"/>
    <col min="7937" max="7937" width="8.140625" customWidth="1"/>
    <col min="7938" max="7938" width="41" customWidth="1"/>
    <col min="7939" max="7942" width="32.85546875" customWidth="1"/>
    <col min="8193" max="8193" width="8.140625" customWidth="1"/>
    <col min="8194" max="8194" width="41" customWidth="1"/>
    <col min="8195" max="8198" width="32.85546875" customWidth="1"/>
    <col min="8449" max="8449" width="8.140625" customWidth="1"/>
    <col min="8450" max="8450" width="41" customWidth="1"/>
    <col min="8451" max="8454" width="32.85546875" customWidth="1"/>
    <col min="8705" max="8705" width="8.140625" customWidth="1"/>
    <col min="8706" max="8706" width="41" customWidth="1"/>
    <col min="8707" max="8710" width="32.85546875" customWidth="1"/>
    <col min="8961" max="8961" width="8.140625" customWidth="1"/>
    <col min="8962" max="8962" width="41" customWidth="1"/>
    <col min="8963" max="8966" width="32.85546875" customWidth="1"/>
    <col min="9217" max="9217" width="8.140625" customWidth="1"/>
    <col min="9218" max="9218" width="41" customWidth="1"/>
    <col min="9219" max="9222" width="32.85546875" customWidth="1"/>
    <col min="9473" max="9473" width="8.140625" customWidth="1"/>
    <col min="9474" max="9474" width="41" customWidth="1"/>
    <col min="9475" max="9478" width="32.85546875" customWidth="1"/>
    <col min="9729" max="9729" width="8.140625" customWidth="1"/>
    <col min="9730" max="9730" width="41" customWidth="1"/>
    <col min="9731" max="9734" width="32.85546875" customWidth="1"/>
    <col min="9985" max="9985" width="8.140625" customWidth="1"/>
    <col min="9986" max="9986" width="41" customWidth="1"/>
    <col min="9987" max="9990" width="32.85546875" customWidth="1"/>
    <col min="10241" max="10241" width="8.140625" customWidth="1"/>
    <col min="10242" max="10242" width="41" customWidth="1"/>
    <col min="10243" max="10246" width="32.85546875" customWidth="1"/>
    <col min="10497" max="10497" width="8.140625" customWidth="1"/>
    <col min="10498" max="10498" width="41" customWidth="1"/>
    <col min="10499" max="10502" width="32.85546875" customWidth="1"/>
    <col min="10753" max="10753" width="8.140625" customWidth="1"/>
    <col min="10754" max="10754" width="41" customWidth="1"/>
    <col min="10755" max="10758" width="32.85546875" customWidth="1"/>
    <col min="11009" max="11009" width="8.140625" customWidth="1"/>
    <col min="11010" max="11010" width="41" customWidth="1"/>
    <col min="11011" max="11014" width="32.85546875" customWidth="1"/>
    <col min="11265" max="11265" width="8.140625" customWidth="1"/>
    <col min="11266" max="11266" width="41" customWidth="1"/>
    <col min="11267" max="11270" width="32.85546875" customWidth="1"/>
    <col min="11521" max="11521" width="8.140625" customWidth="1"/>
    <col min="11522" max="11522" width="41" customWidth="1"/>
    <col min="11523" max="11526" width="32.85546875" customWidth="1"/>
    <col min="11777" max="11777" width="8.140625" customWidth="1"/>
    <col min="11778" max="11778" width="41" customWidth="1"/>
    <col min="11779" max="11782" width="32.85546875" customWidth="1"/>
    <col min="12033" max="12033" width="8.140625" customWidth="1"/>
    <col min="12034" max="12034" width="41" customWidth="1"/>
    <col min="12035" max="12038" width="32.85546875" customWidth="1"/>
    <col min="12289" max="12289" width="8.140625" customWidth="1"/>
    <col min="12290" max="12290" width="41" customWidth="1"/>
    <col min="12291" max="12294" width="32.85546875" customWidth="1"/>
    <col min="12545" max="12545" width="8.140625" customWidth="1"/>
    <col min="12546" max="12546" width="41" customWidth="1"/>
    <col min="12547" max="12550" width="32.85546875" customWidth="1"/>
    <col min="12801" max="12801" width="8.140625" customWidth="1"/>
    <col min="12802" max="12802" width="41" customWidth="1"/>
    <col min="12803" max="12806" width="32.85546875" customWidth="1"/>
    <col min="13057" max="13057" width="8.140625" customWidth="1"/>
    <col min="13058" max="13058" width="41" customWidth="1"/>
    <col min="13059" max="13062" width="32.85546875" customWidth="1"/>
    <col min="13313" max="13313" width="8.140625" customWidth="1"/>
    <col min="13314" max="13314" width="41" customWidth="1"/>
    <col min="13315" max="13318" width="32.85546875" customWidth="1"/>
    <col min="13569" max="13569" width="8.140625" customWidth="1"/>
    <col min="13570" max="13570" width="41" customWidth="1"/>
    <col min="13571" max="13574" width="32.85546875" customWidth="1"/>
    <col min="13825" max="13825" width="8.140625" customWidth="1"/>
    <col min="13826" max="13826" width="41" customWidth="1"/>
    <col min="13827" max="13830" width="32.85546875" customWidth="1"/>
    <col min="14081" max="14081" width="8.140625" customWidth="1"/>
    <col min="14082" max="14082" width="41" customWidth="1"/>
    <col min="14083" max="14086" width="32.85546875" customWidth="1"/>
    <col min="14337" max="14337" width="8.140625" customWidth="1"/>
    <col min="14338" max="14338" width="41" customWidth="1"/>
    <col min="14339" max="14342" width="32.85546875" customWidth="1"/>
    <col min="14593" max="14593" width="8.140625" customWidth="1"/>
    <col min="14594" max="14594" width="41" customWidth="1"/>
    <col min="14595" max="14598" width="32.85546875" customWidth="1"/>
    <col min="14849" max="14849" width="8.140625" customWidth="1"/>
    <col min="14850" max="14850" width="41" customWidth="1"/>
    <col min="14851" max="14854" width="32.85546875" customWidth="1"/>
    <col min="15105" max="15105" width="8.140625" customWidth="1"/>
    <col min="15106" max="15106" width="41" customWidth="1"/>
    <col min="15107" max="15110" width="32.85546875" customWidth="1"/>
    <col min="15361" max="15361" width="8.140625" customWidth="1"/>
    <col min="15362" max="15362" width="41" customWidth="1"/>
    <col min="15363" max="15366" width="32.85546875" customWidth="1"/>
    <col min="15617" max="15617" width="8.140625" customWidth="1"/>
    <col min="15618" max="15618" width="41" customWidth="1"/>
    <col min="15619" max="15622" width="32.85546875" customWidth="1"/>
    <col min="15873" max="15873" width="8.140625" customWidth="1"/>
    <col min="15874" max="15874" width="41" customWidth="1"/>
    <col min="15875" max="15878" width="32.85546875" customWidth="1"/>
    <col min="16129" max="16129" width="8.140625" customWidth="1"/>
    <col min="16130" max="16130" width="41" customWidth="1"/>
    <col min="16131" max="16134" width="32.85546875" customWidth="1"/>
  </cols>
  <sheetData>
    <row r="1" spans="1:6" s="8" customFormat="1" x14ac:dyDescent="0.25">
      <c r="A1" s="799" t="s">
        <v>1312</v>
      </c>
      <c r="B1" s="800"/>
      <c r="C1" s="800"/>
      <c r="D1" s="800"/>
      <c r="E1" s="800"/>
      <c r="F1" s="800"/>
    </row>
    <row r="2" spans="1:6" s="8" customFormat="1" ht="89.25" x14ac:dyDescent="0.25">
      <c r="A2" s="551" t="s">
        <v>1065</v>
      </c>
      <c r="B2" s="551" t="s">
        <v>0</v>
      </c>
      <c r="C2" s="551" t="s">
        <v>368</v>
      </c>
      <c r="D2" s="551" t="s">
        <v>1130</v>
      </c>
      <c r="E2" s="551" t="s">
        <v>1309</v>
      </c>
      <c r="F2" s="551" t="s">
        <v>1310</v>
      </c>
    </row>
    <row r="3" spans="1:6" x14ac:dyDescent="0.25">
      <c r="A3" s="553" t="s">
        <v>1131</v>
      </c>
      <c r="B3" s="554" t="s">
        <v>1132</v>
      </c>
      <c r="C3" s="561">
        <v>254455</v>
      </c>
      <c r="D3" s="561">
        <v>0</v>
      </c>
      <c r="E3" s="561">
        <v>16425</v>
      </c>
      <c r="F3" s="561">
        <v>238030</v>
      </c>
    </row>
    <row r="4" spans="1:6" x14ac:dyDescent="0.25">
      <c r="A4" s="553" t="s">
        <v>1137</v>
      </c>
      <c r="B4" s="554" t="s">
        <v>1138</v>
      </c>
      <c r="C4" s="561">
        <v>25</v>
      </c>
      <c r="D4" s="561">
        <v>0</v>
      </c>
      <c r="E4" s="561">
        <v>0</v>
      </c>
      <c r="F4" s="561">
        <v>25</v>
      </c>
    </row>
    <row r="5" spans="1:6" ht="38.25" x14ac:dyDescent="0.25">
      <c r="A5" s="556" t="s">
        <v>1139</v>
      </c>
      <c r="B5" s="557" t="s">
        <v>1140</v>
      </c>
      <c r="C5" s="562">
        <v>254480</v>
      </c>
      <c r="D5" s="562">
        <v>0</v>
      </c>
      <c r="E5" s="562">
        <v>16425</v>
      </c>
      <c r="F5" s="562">
        <v>238055</v>
      </c>
    </row>
    <row r="6" spans="1:6" x14ac:dyDescent="0.25">
      <c r="A6" s="553" t="s">
        <v>1296</v>
      </c>
      <c r="B6" s="554" t="s">
        <v>1297</v>
      </c>
      <c r="C6" s="561">
        <v>20000</v>
      </c>
      <c r="D6" s="561">
        <v>0</v>
      </c>
      <c r="E6" s="561">
        <v>0</v>
      </c>
      <c r="F6" s="561">
        <v>20000</v>
      </c>
    </row>
    <row r="7" spans="1:6" ht="25.5" x14ac:dyDescent="0.25">
      <c r="A7" s="556" t="s">
        <v>1299</v>
      </c>
      <c r="B7" s="557" t="s">
        <v>1300</v>
      </c>
      <c r="C7" s="562">
        <v>20000</v>
      </c>
      <c r="D7" s="562">
        <v>0</v>
      </c>
      <c r="E7" s="562">
        <v>0</v>
      </c>
      <c r="F7" s="562">
        <v>20000</v>
      </c>
    </row>
    <row r="8" spans="1:6" ht="25.5" x14ac:dyDescent="0.25">
      <c r="A8" s="556" t="s">
        <v>1141</v>
      </c>
      <c r="B8" s="557" t="s">
        <v>1142</v>
      </c>
      <c r="C8" s="562">
        <v>274480</v>
      </c>
      <c r="D8" s="562">
        <v>0</v>
      </c>
      <c r="E8" s="562">
        <v>16425</v>
      </c>
      <c r="F8" s="562">
        <v>258055</v>
      </c>
    </row>
    <row r="9" spans="1:6" ht="25.5" x14ac:dyDescent="0.25">
      <c r="A9" s="553" t="s">
        <v>1143</v>
      </c>
      <c r="B9" s="554" t="s">
        <v>1144</v>
      </c>
      <c r="C9" s="561">
        <v>107454</v>
      </c>
      <c r="D9" s="561">
        <v>107454</v>
      </c>
      <c r="E9" s="561">
        <v>0</v>
      </c>
      <c r="F9" s="561">
        <v>0</v>
      </c>
    </row>
    <row r="10" spans="1:6" x14ac:dyDescent="0.25">
      <c r="A10" s="553" t="s">
        <v>1145</v>
      </c>
      <c r="B10" s="554" t="s">
        <v>1146</v>
      </c>
      <c r="C10" s="561">
        <v>107454</v>
      </c>
      <c r="D10" s="561">
        <v>107454</v>
      </c>
      <c r="E10" s="561">
        <v>0</v>
      </c>
      <c r="F10" s="561">
        <v>0</v>
      </c>
    </row>
    <row r="11" spans="1:6" x14ac:dyDescent="0.25">
      <c r="A11" s="553" t="s">
        <v>1147</v>
      </c>
      <c r="B11" s="554" t="s">
        <v>1148</v>
      </c>
      <c r="C11" s="561">
        <v>11005695</v>
      </c>
      <c r="D11" s="561">
        <v>11005695</v>
      </c>
      <c r="E11" s="561">
        <v>0</v>
      </c>
      <c r="F11" s="561">
        <v>0</v>
      </c>
    </row>
    <row r="12" spans="1:6" ht="25.5" x14ac:dyDescent="0.25">
      <c r="A12" s="553" t="s">
        <v>1149</v>
      </c>
      <c r="B12" s="554" t="s">
        <v>1150</v>
      </c>
      <c r="C12" s="561">
        <v>11113149</v>
      </c>
      <c r="D12" s="561">
        <v>11113149</v>
      </c>
      <c r="E12" s="561">
        <v>0</v>
      </c>
      <c r="F12" s="561">
        <v>0</v>
      </c>
    </row>
    <row r="13" spans="1:6" ht="25.5" x14ac:dyDescent="0.25">
      <c r="A13" s="556" t="s">
        <v>1151</v>
      </c>
      <c r="B13" s="557" t="s">
        <v>1152</v>
      </c>
      <c r="C13" s="562">
        <v>11113149</v>
      </c>
      <c r="D13" s="562">
        <v>11113149</v>
      </c>
      <c r="E13" s="562">
        <v>0</v>
      </c>
      <c r="F13" s="562">
        <v>0</v>
      </c>
    </row>
    <row r="14" spans="1:6" x14ac:dyDescent="0.25">
      <c r="A14" s="556" t="s">
        <v>1153</v>
      </c>
      <c r="B14" s="557" t="s">
        <v>1154</v>
      </c>
      <c r="C14" s="562">
        <v>11387629</v>
      </c>
      <c r="D14" s="562">
        <v>11113149</v>
      </c>
      <c r="E14" s="562">
        <v>16425</v>
      </c>
      <c r="F14" s="562">
        <v>258055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0" sqref="D20"/>
    </sheetView>
  </sheetViews>
  <sheetFormatPr defaultRowHeight="12.75" x14ac:dyDescent="0.2"/>
  <cols>
    <col min="1" max="1" width="4" style="568" bestFit="1" customWidth="1"/>
    <col min="2" max="2" width="41" style="568" customWidth="1"/>
    <col min="3" max="8" width="13.7109375" style="568" customWidth="1"/>
    <col min="9" max="256" width="9.140625" style="568"/>
    <col min="257" max="257" width="8.140625" style="568" customWidth="1"/>
    <col min="258" max="258" width="41" style="568" customWidth="1"/>
    <col min="259" max="264" width="32.85546875" style="568" customWidth="1"/>
    <col min="265" max="512" width="9.140625" style="568"/>
    <col min="513" max="513" width="8.140625" style="568" customWidth="1"/>
    <col min="514" max="514" width="41" style="568" customWidth="1"/>
    <col min="515" max="520" width="32.85546875" style="568" customWidth="1"/>
    <col min="521" max="768" width="9.140625" style="568"/>
    <col min="769" max="769" width="8.140625" style="568" customWidth="1"/>
    <col min="770" max="770" width="41" style="568" customWidth="1"/>
    <col min="771" max="776" width="32.85546875" style="568" customWidth="1"/>
    <col min="777" max="1024" width="9.140625" style="568"/>
    <col min="1025" max="1025" width="8.140625" style="568" customWidth="1"/>
    <col min="1026" max="1026" width="41" style="568" customWidth="1"/>
    <col min="1027" max="1032" width="32.85546875" style="568" customWidth="1"/>
    <col min="1033" max="1280" width="9.140625" style="568"/>
    <col min="1281" max="1281" width="8.140625" style="568" customWidth="1"/>
    <col min="1282" max="1282" width="41" style="568" customWidth="1"/>
    <col min="1283" max="1288" width="32.85546875" style="568" customWidth="1"/>
    <col min="1289" max="1536" width="9.140625" style="568"/>
    <col min="1537" max="1537" width="8.140625" style="568" customWidth="1"/>
    <col min="1538" max="1538" width="41" style="568" customWidth="1"/>
    <col min="1539" max="1544" width="32.85546875" style="568" customWidth="1"/>
    <col min="1545" max="1792" width="9.140625" style="568"/>
    <col min="1793" max="1793" width="8.140625" style="568" customWidth="1"/>
    <col min="1794" max="1794" width="41" style="568" customWidth="1"/>
    <col min="1795" max="1800" width="32.85546875" style="568" customWidth="1"/>
    <col min="1801" max="2048" width="9.140625" style="568"/>
    <col min="2049" max="2049" width="8.140625" style="568" customWidth="1"/>
    <col min="2050" max="2050" width="41" style="568" customWidth="1"/>
    <col min="2051" max="2056" width="32.85546875" style="568" customWidth="1"/>
    <col min="2057" max="2304" width="9.140625" style="568"/>
    <col min="2305" max="2305" width="8.140625" style="568" customWidth="1"/>
    <col min="2306" max="2306" width="41" style="568" customWidth="1"/>
    <col min="2307" max="2312" width="32.85546875" style="568" customWidth="1"/>
    <col min="2313" max="2560" width="9.140625" style="568"/>
    <col min="2561" max="2561" width="8.140625" style="568" customWidth="1"/>
    <col min="2562" max="2562" width="41" style="568" customWidth="1"/>
    <col min="2563" max="2568" width="32.85546875" style="568" customWidth="1"/>
    <col min="2569" max="2816" width="9.140625" style="568"/>
    <col min="2817" max="2817" width="8.140625" style="568" customWidth="1"/>
    <col min="2818" max="2818" width="41" style="568" customWidth="1"/>
    <col min="2819" max="2824" width="32.85546875" style="568" customWidth="1"/>
    <col min="2825" max="3072" width="9.140625" style="568"/>
    <col min="3073" max="3073" width="8.140625" style="568" customWidth="1"/>
    <col min="3074" max="3074" width="41" style="568" customWidth="1"/>
    <col min="3075" max="3080" width="32.85546875" style="568" customWidth="1"/>
    <col min="3081" max="3328" width="9.140625" style="568"/>
    <col min="3329" max="3329" width="8.140625" style="568" customWidth="1"/>
    <col min="3330" max="3330" width="41" style="568" customWidth="1"/>
    <col min="3331" max="3336" width="32.85546875" style="568" customWidth="1"/>
    <col min="3337" max="3584" width="9.140625" style="568"/>
    <col min="3585" max="3585" width="8.140625" style="568" customWidth="1"/>
    <col min="3586" max="3586" width="41" style="568" customWidth="1"/>
    <col min="3587" max="3592" width="32.85546875" style="568" customWidth="1"/>
    <col min="3593" max="3840" width="9.140625" style="568"/>
    <col min="3841" max="3841" width="8.140625" style="568" customWidth="1"/>
    <col min="3842" max="3842" width="41" style="568" customWidth="1"/>
    <col min="3843" max="3848" width="32.85546875" style="568" customWidth="1"/>
    <col min="3849" max="4096" width="9.140625" style="568"/>
    <col min="4097" max="4097" width="8.140625" style="568" customWidth="1"/>
    <col min="4098" max="4098" width="41" style="568" customWidth="1"/>
    <col min="4099" max="4104" width="32.85546875" style="568" customWidth="1"/>
    <col min="4105" max="4352" width="9.140625" style="568"/>
    <col min="4353" max="4353" width="8.140625" style="568" customWidth="1"/>
    <col min="4354" max="4354" width="41" style="568" customWidth="1"/>
    <col min="4355" max="4360" width="32.85546875" style="568" customWidth="1"/>
    <col min="4361" max="4608" width="9.140625" style="568"/>
    <col min="4609" max="4609" width="8.140625" style="568" customWidth="1"/>
    <col min="4610" max="4610" width="41" style="568" customWidth="1"/>
    <col min="4611" max="4616" width="32.85546875" style="568" customWidth="1"/>
    <col min="4617" max="4864" width="9.140625" style="568"/>
    <col min="4865" max="4865" width="8.140625" style="568" customWidth="1"/>
    <col min="4866" max="4866" width="41" style="568" customWidth="1"/>
    <col min="4867" max="4872" width="32.85546875" style="568" customWidth="1"/>
    <col min="4873" max="5120" width="9.140625" style="568"/>
    <col min="5121" max="5121" width="8.140625" style="568" customWidth="1"/>
    <col min="5122" max="5122" width="41" style="568" customWidth="1"/>
    <col min="5123" max="5128" width="32.85546875" style="568" customWidth="1"/>
    <col min="5129" max="5376" width="9.140625" style="568"/>
    <col min="5377" max="5377" width="8.140625" style="568" customWidth="1"/>
    <col min="5378" max="5378" width="41" style="568" customWidth="1"/>
    <col min="5379" max="5384" width="32.85546875" style="568" customWidth="1"/>
    <col min="5385" max="5632" width="9.140625" style="568"/>
    <col min="5633" max="5633" width="8.140625" style="568" customWidth="1"/>
    <col min="5634" max="5634" width="41" style="568" customWidth="1"/>
    <col min="5635" max="5640" width="32.85546875" style="568" customWidth="1"/>
    <col min="5641" max="5888" width="9.140625" style="568"/>
    <col min="5889" max="5889" width="8.140625" style="568" customWidth="1"/>
    <col min="5890" max="5890" width="41" style="568" customWidth="1"/>
    <col min="5891" max="5896" width="32.85546875" style="568" customWidth="1"/>
    <col min="5897" max="6144" width="9.140625" style="568"/>
    <col min="6145" max="6145" width="8.140625" style="568" customWidth="1"/>
    <col min="6146" max="6146" width="41" style="568" customWidth="1"/>
    <col min="6147" max="6152" width="32.85546875" style="568" customWidth="1"/>
    <col min="6153" max="6400" width="9.140625" style="568"/>
    <col min="6401" max="6401" width="8.140625" style="568" customWidth="1"/>
    <col min="6402" max="6402" width="41" style="568" customWidth="1"/>
    <col min="6403" max="6408" width="32.85546875" style="568" customWidth="1"/>
    <col min="6409" max="6656" width="9.140625" style="568"/>
    <col min="6657" max="6657" width="8.140625" style="568" customWidth="1"/>
    <col min="6658" max="6658" width="41" style="568" customWidth="1"/>
    <col min="6659" max="6664" width="32.85546875" style="568" customWidth="1"/>
    <col min="6665" max="6912" width="9.140625" style="568"/>
    <col min="6913" max="6913" width="8.140625" style="568" customWidth="1"/>
    <col min="6914" max="6914" width="41" style="568" customWidth="1"/>
    <col min="6915" max="6920" width="32.85546875" style="568" customWidth="1"/>
    <col min="6921" max="7168" width="9.140625" style="568"/>
    <col min="7169" max="7169" width="8.140625" style="568" customWidth="1"/>
    <col min="7170" max="7170" width="41" style="568" customWidth="1"/>
    <col min="7171" max="7176" width="32.85546875" style="568" customWidth="1"/>
    <col min="7177" max="7424" width="9.140625" style="568"/>
    <col min="7425" max="7425" width="8.140625" style="568" customWidth="1"/>
    <col min="7426" max="7426" width="41" style="568" customWidth="1"/>
    <col min="7427" max="7432" width="32.85546875" style="568" customWidth="1"/>
    <col min="7433" max="7680" width="9.140625" style="568"/>
    <col min="7681" max="7681" width="8.140625" style="568" customWidth="1"/>
    <col min="7682" max="7682" width="41" style="568" customWidth="1"/>
    <col min="7683" max="7688" width="32.85546875" style="568" customWidth="1"/>
    <col min="7689" max="7936" width="9.140625" style="568"/>
    <col min="7937" max="7937" width="8.140625" style="568" customWidth="1"/>
    <col min="7938" max="7938" width="41" style="568" customWidth="1"/>
    <col min="7939" max="7944" width="32.85546875" style="568" customWidth="1"/>
    <col min="7945" max="8192" width="9.140625" style="568"/>
    <col min="8193" max="8193" width="8.140625" style="568" customWidth="1"/>
    <col min="8194" max="8194" width="41" style="568" customWidth="1"/>
    <col min="8195" max="8200" width="32.85546875" style="568" customWidth="1"/>
    <col min="8201" max="8448" width="9.140625" style="568"/>
    <col min="8449" max="8449" width="8.140625" style="568" customWidth="1"/>
    <col min="8450" max="8450" width="41" style="568" customWidth="1"/>
    <col min="8451" max="8456" width="32.85546875" style="568" customWidth="1"/>
    <col min="8457" max="8704" width="9.140625" style="568"/>
    <col min="8705" max="8705" width="8.140625" style="568" customWidth="1"/>
    <col min="8706" max="8706" width="41" style="568" customWidth="1"/>
    <col min="8707" max="8712" width="32.85546875" style="568" customWidth="1"/>
    <col min="8713" max="8960" width="9.140625" style="568"/>
    <col min="8961" max="8961" width="8.140625" style="568" customWidth="1"/>
    <col min="8962" max="8962" width="41" style="568" customWidth="1"/>
    <col min="8963" max="8968" width="32.85546875" style="568" customWidth="1"/>
    <col min="8969" max="9216" width="9.140625" style="568"/>
    <col min="9217" max="9217" width="8.140625" style="568" customWidth="1"/>
    <col min="9218" max="9218" width="41" style="568" customWidth="1"/>
    <col min="9219" max="9224" width="32.85546875" style="568" customWidth="1"/>
    <col min="9225" max="9472" width="9.140625" style="568"/>
    <col min="9473" max="9473" width="8.140625" style="568" customWidth="1"/>
    <col min="9474" max="9474" width="41" style="568" customWidth="1"/>
    <col min="9475" max="9480" width="32.85546875" style="568" customWidth="1"/>
    <col min="9481" max="9728" width="9.140625" style="568"/>
    <col min="9729" max="9729" width="8.140625" style="568" customWidth="1"/>
    <col min="9730" max="9730" width="41" style="568" customWidth="1"/>
    <col min="9731" max="9736" width="32.85546875" style="568" customWidth="1"/>
    <col min="9737" max="9984" width="9.140625" style="568"/>
    <col min="9985" max="9985" width="8.140625" style="568" customWidth="1"/>
    <col min="9986" max="9986" width="41" style="568" customWidth="1"/>
    <col min="9987" max="9992" width="32.85546875" style="568" customWidth="1"/>
    <col min="9993" max="10240" width="9.140625" style="568"/>
    <col min="10241" max="10241" width="8.140625" style="568" customWidth="1"/>
    <col min="10242" max="10242" width="41" style="568" customWidth="1"/>
    <col min="10243" max="10248" width="32.85546875" style="568" customWidth="1"/>
    <col min="10249" max="10496" width="9.140625" style="568"/>
    <col min="10497" max="10497" width="8.140625" style="568" customWidth="1"/>
    <col min="10498" max="10498" width="41" style="568" customWidth="1"/>
    <col min="10499" max="10504" width="32.85546875" style="568" customWidth="1"/>
    <col min="10505" max="10752" width="9.140625" style="568"/>
    <col min="10753" max="10753" width="8.140625" style="568" customWidth="1"/>
    <col min="10754" max="10754" width="41" style="568" customWidth="1"/>
    <col min="10755" max="10760" width="32.85546875" style="568" customWidth="1"/>
    <col min="10761" max="11008" width="9.140625" style="568"/>
    <col min="11009" max="11009" width="8.140625" style="568" customWidth="1"/>
    <col min="11010" max="11010" width="41" style="568" customWidth="1"/>
    <col min="11011" max="11016" width="32.85546875" style="568" customWidth="1"/>
    <col min="11017" max="11264" width="9.140625" style="568"/>
    <col min="11265" max="11265" width="8.140625" style="568" customWidth="1"/>
    <col min="11266" max="11266" width="41" style="568" customWidth="1"/>
    <col min="11267" max="11272" width="32.85546875" style="568" customWidth="1"/>
    <col min="11273" max="11520" width="9.140625" style="568"/>
    <col min="11521" max="11521" width="8.140625" style="568" customWidth="1"/>
    <col min="11522" max="11522" width="41" style="568" customWidth="1"/>
    <col min="11523" max="11528" width="32.85546875" style="568" customWidth="1"/>
    <col min="11529" max="11776" width="9.140625" style="568"/>
    <col min="11777" max="11777" width="8.140625" style="568" customWidth="1"/>
    <col min="11778" max="11778" width="41" style="568" customWidth="1"/>
    <col min="11779" max="11784" width="32.85546875" style="568" customWidth="1"/>
    <col min="11785" max="12032" width="9.140625" style="568"/>
    <col min="12033" max="12033" width="8.140625" style="568" customWidth="1"/>
    <col min="12034" max="12034" width="41" style="568" customWidth="1"/>
    <col min="12035" max="12040" width="32.85546875" style="568" customWidth="1"/>
    <col min="12041" max="12288" width="9.140625" style="568"/>
    <col min="12289" max="12289" width="8.140625" style="568" customWidth="1"/>
    <col min="12290" max="12290" width="41" style="568" customWidth="1"/>
    <col min="12291" max="12296" width="32.85546875" style="568" customWidth="1"/>
    <col min="12297" max="12544" width="9.140625" style="568"/>
    <col min="12545" max="12545" width="8.140625" style="568" customWidth="1"/>
    <col min="12546" max="12546" width="41" style="568" customWidth="1"/>
    <col min="12547" max="12552" width="32.85546875" style="568" customWidth="1"/>
    <col min="12553" max="12800" width="9.140625" style="568"/>
    <col min="12801" max="12801" width="8.140625" style="568" customWidth="1"/>
    <col min="12802" max="12802" width="41" style="568" customWidth="1"/>
    <col min="12803" max="12808" width="32.85546875" style="568" customWidth="1"/>
    <col min="12809" max="13056" width="9.140625" style="568"/>
    <col min="13057" max="13057" width="8.140625" style="568" customWidth="1"/>
    <col min="13058" max="13058" width="41" style="568" customWidth="1"/>
    <col min="13059" max="13064" width="32.85546875" style="568" customWidth="1"/>
    <col min="13065" max="13312" width="9.140625" style="568"/>
    <col min="13313" max="13313" width="8.140625" style="568" customWidth="1"/>
    <col min="13314" max="13314" width="41" style="568" customWidth="1"/>
    <col min="13315" max="13320" width="32.85546875" style="568" customWidth="1"/>
    <col min="13321" max="13568" width="9.140625" style="568"/>
    <col min="13569" max="13569" width="8.140625" style="568" customWidth="1"/>
    <col min="13570" max="13570" width="41" style="568" customWidth="1"/>
    <col min="13571" max="13576" width="32.85546875" style="568" customWidth="1"/>
    <col min="13577" max="13824" width="9.140625" style="568"/>
    <col min="13825" max="13825" width="8.140625" style="568" customWidth="1"/>
    <col min="13826" max="13826" width="41" style="568" customWidth="1"/>
    <col min="13827" max="13832" width="32.85546875" style="568" customWidth="1"/>
    <col min="13833" max="14080" width="9.140625" style="568"/>
    <col min="14081" max="14081" width="8.140625" style="568" customWidth="1"/>
    <col min="14082" max="14082" width="41" style="568" customWidth="1"/>
    <col min="14083" max="14088" width="32.85546875" style="568" customWidth="1"/>
    <col min="14089" max="14336" width="9.140625" style="568"/>
    <col min="14337" max="14337" width="8.140625" style="568" customWidth="1"/>
    <col min="14338" max="14338" width="41" style="568" customWidth="1"/>
    <col min="14339" max="14344" width="32.85546875" style="568" customWidth="1"/>
    <col min="14345" max="14592" width="9.140625" style="568"/>
    <col min="14593" max="14593" width="8.140625" style="568" customWidth="1"/>
    <col min="14594" max="14594" width="41" style="568" customWidth="1"/>
    <col min="14595" max="14600" width="32.85546875" style="568" customWidth="1"/>
    <col min="14601" max="14848" width="9.140625" style="568"/>
    <col min="14849" max="14849" width="8.140625" style="568" customWidth="1"/>
    <col min="14850" max="14850" width="41" style="568" customWidth="1"/>
    <col min="14851" max="14856" width="32.85546875" style="568" customWidth="1"/>
    <col min="14857" max="15104" width="9.140625" style="568"/>
    <col min="15105" max="15105" width="8.140625" style="568" customWidth="1"/>
    <col min="15106" max="15106" width="41" style="568" customWidth="1"/>
    <col min="15107" max="15112" width="32.85546875" style="568" customWidth="1"/>
    <col min="15113" max="15360" width="9.140625" style="568"/>
    <col min="15361" max="15361" width="8.140625" style="568" customWidth="1"/>
    <col min="15362" max="15362" width="41" style="568" customWidth="1"/>
    <col min="15363" max="15368" width="32.85546875" style="568" customWidth="1"/>
    <col min="15369" max="15616" width="9.140625" style="568"/>
    <col min="15617" max="15617" width="8.140625" style="568" customWidth="1"/>
    <col min="15618" max="15618" width="41" style="568" customWidth="1"/>
    <col min="15619" max="15624" width="32.85546875" style="568" customWidth="1"/>
    <col min="15625" max="15872" width="9.140625" style="568"/>
    <col min="15873" max="15873" width="8.140625" style="568" customWidth="1"/>
    <col min="15874" max="15874" width="41" style="568" customWidth="1"/>
    <col min="15875" max="15880" width="32.85546875" style="568" customWidth="1"/>
    <col min="15881" max="16128" width="9.140625" style="568"/>
    <col min="16129" max="16129" width="8.140625" style="568" customWidth="1"/>
    <col min="16130" max="16130" width="41" style="568" customWidth="1"/>
    <col min="16131" max="16136" width="32.85546875" style="568" customWidth="1"/>
    <col min="16137" max="16384" width="9.140625" style="568"/>
  </cols>
  <sheetData>
    <row r="1" spans="1:8" s="567" customFormat="1" x14ac:dyDescent="0.2">
      <c r="A1" s="799" t="s">
        <v>1319</v>
      </c>
      <c r="B1" s="800"/>
      <c r="C1" s="800"/>
      <c r="D1" s="800"/>
      <c r="E1" s="800"/>
      <c r="F1" s="800"/>
      <c r="G1" s="800"/>
      <c r="H1" s="800"/>
    </row>
    <row r="2" spans="1:8" s="567" customFormat="1" ht="63.75" x14ac:dyDescent="0.2">
      <c r="A2" s="551" t="s">
        <v>1065</v>
      </c>
      <c r="B2" s="551" t="s">
        <v>0</v>
      </c>
      <c r="C2" s="551" t="s">
        <v>368</v>
      </c>
      <c r="D2" s="551" t="s">
        <v>1130</v>
      </c>
      <c r="E2" s="551" t="s">
        <v>1181</v>
      </c>
      <c r="F2" s="551" t="s">
        <v>1191</v>
      </c>
      <c r="G2" s="551" t="s">
        <v>1313</v>
      </c>
      <c r="H2" s="551" t="s">
        <v>1314</v>
      </c>
    </row>
    <row r="3" spans="1:8" x14ac:dyDescent="0.2">
      <c r="A3" s="553" t="s">
        <v>1119</v>
      </c>
      <c r="B3" s="554" t="s">
        <v>1170</v>
      </c>
      <c r="C3" s="561">
        <v>27930648</v>
      </c>
      <c r="D3" s="561">
        <v>0</v>
      </c>
      <c r="E3" s="561">
        <v>21454191</v>
      </c>
      <c r="F3" s="561">
        <v>3704883</v>
      </c>
      <c r="G3" s="561">
        <v>2030068</v>
      </c>
      <c r="H3" s="561">
        <v>741506</v>
      </c>
    </row>
    <row r="4" spans="1:8" x14ac:dyDescent="0.2">
      <c r="A4" s="553" t="s">
        <v>1121</v>
      </c>
      <c r="B4" s="554" t="s">
        <v>1292</v>
      </c>
      <c r="C4" s="561">
        <v>7558896</v>
      </c>
      <c r="D4" s="561">
        <v>0</v>
      </c>
      <c r="E4" s="561">
        <v>5792629</v>
      </c>
      <c r="F4" s="561">
        <v>1000317</v>
      </c>
      <c r="G4" s="561">
        <v>565736</v>
      </c>
      <c r="H4" s="561">
        <v>200214</v>
      </c>
    </row>
    <row r="5" spans="1:8" x14ac:dyDescent="0.2">
      <c r="A5" s="553" t="s">
        <v>1137</v>
      </c>
      <c r="B5" s="554" t="s">
        <v>1138</v>
      </c>
      <c r="C5" s="561">
        <v>100377</v>
      </c>
      <c r="D5" s="561">
        <v>0</v>
      </c>
      <c r="E5" s="561">
        <v>35161</v>
      </c>
      <c r="F5" s="561">
        <v>0</v>
      </c>
      <c r="G5" s="561">
        <v>65216</v>
      </c>
      <c r="H5" s="561">
        <v>0</v>
      </c>
    </row>
    <row r="6" spans="1:8" ht="38.25" x14ac:dyDescent="0.2">
      <c r="A6" s="556" t="s">
        <v>1139</v>
      </c>
      <c r="B6" s="557" t="s">
        <v>1140</v>
      </c>
      <c r="C6" s="562">
        <v>35589921</v>
      </c>
      <c r="D6" s="562">
        <v>0</v>
      </c>
      <c r="E6" s="562">
        <v>27281981</v>
      </c>
      <c r="F6" s="562">
        <v>4705200</v>
      </c>
      <c r="G6" s="562">
        <v>2661020</v>
      </c>
      <c r="H6" s="562">
        <v>941720</v>
      </c>
    </row>
    <row r="7" spans="1:8" ht="25.5" x14ac:dyDescent="0.2">
      <c r="A7" s="556" t="s">
        <v>1141</v>
      </c>
      <c r="B7" s="557" t="s">
        <v>1142</v>
      </c>
      <c r="C7" s="562">
        <v>35589921</v>
      </c>
      <c r="D7" s="562">
        <v>0</v>
      </c>
      <c r="E7" s="562">
        <v>27281981</v>
      </c>
      <c r="F7" s="562">
        <v>4705200</v>
      </c>
      <c r="G7" s="562">
        <v>2661020</v>
      </c>
      <c r="H7" s="562">
        <v>941720</v>
      </c>
    </row>
    <row r="8" spans="1:8" ht="25.5" x14ac:dyDescent="0.2">
      <c r="A8" s="553" t="s">
        <v>1143</v>
      </c>
      <c r="B8" s="554" t="s">
        <v>1144</v>
      </c>
      <c r="C8" s="561">
        <v>44636</v>
      </c>
      <c r="D8" s="561">
        <v>44636</v>
      </c>
      <c r="E8" s="561">
        <v>0</v>
      </c>
      <c r="F8" s="561">
        <v>0</v>
      </c>
      <c r="G8" s="561">
        <v>0</v>
      </c>
      <c r="H8" s="561">
        <v>0</v>
      </c>
    </row>
    <row r="9" spans="1:8" x14ac:dyDescent="0.2">
      <c r="A9" s="553" t="s">
        <v>1145</v>
      </c>
      <c r="B9" s="554" t="s">
        <v>1146</v>
      </c>
      <c r="C9" s="561">
        <v>44636</v>
      </c>
      <c r="D9" s="561">
        <v>44636</v>
      </c>
      <c r="E9" s="561">
        <v>0</v>
      </c>
      <c r="F9" s="561">
        <v>0</v>
      </c>
      <c r="G9" s="561">
        <v>0</v>
      </c>
      <c r="H9" s="561">
        <v>0</v>
      </c>
    </row>
    <row r="10" spans="1:8" x14ac:dyDescent="0.2">
      <c r="A10" s="553" t="s">
        <v>1147</v>
      </c>
      <c r="B10" s="554" t="s">
        <v>1148</v>
      </c>
      <c r="C10" s="561">
        <v>44985328</v>
      </c>
      <c r="D10" s="561">
        <v>44985328</v>
      </c>
      <c r="E10" s="561">
        <v>0</v>
      </c>
      <c r="F10" s="561">
        <v>0</v>
      </c>
      <c r="G10" s="561">
        <v>0</v>
      </c>
      <c r="H10" s="561">
        <v>0</v>
      </c>
    </row>
    <row r="11" spans="1:8" ht="25.5" x14ac:dyDescent="0.2">
      <c r="A11" s="553" t="s">
        <v>1149</v>
      </c>
      <c r="B11" s="554" t="s">
        <v>1150</v>
      </c>
      <c r="C11" s="561">
        <v>45029964</v>
      </c>
      <c r="D11" s="561">
        <v>45029964</v>
      </c>
      <c r="E11" s="561">
        <v>0</v>
      </c>
      <c r="F11" s="561">
        <v>0</v>
      </c>
      <c r="G11" s="561">
        <v>0</v>
      </c>
      <c r="H11" s="561">
        <v>0</v>
      </c>
    </row>
    <row r="12" spans="1:8" ht="25.5" x14ac:dyDescent="0.2">
      <c r="A12" s="556" t="s">
        <v>1151</v>
      </c>
      <c r="B12" s="557" t="s">
        <v>1152</v>
      </c>
      <c r="C12" s="562">
        <v>45029964</v>
      </c>
      <c r="D12" s="562">
        <v>45029964</v>
      </c>
      <c r="E12" s="562">
        <v>0</v>
      </c>
      <c r="F12" s="562">
        <v>0</v>
      </c>
      <c r="G12" s="562">
        <v>0</v>
      </c>
      <c r="H12" s="562">
        <v>0</v>
      </c>
    </row>
    <row r="13" spans="1:8" x14ac:dyDescent="0.2">
      <c r="A13" s="556" t="s">
        <v>1153</v>
      </c>
      <c r="B13" s="557" t="s">
        <v>1154</v>
      </c>
      <c r="C13" s="562">
        <v>80619885</v>
      </c>
      <c r="D13" s="562">
        <v>45029964</v>
      </c>
      <c r="E13" s="562">
        <v>27281981</v>
      </c>
      <c r="F13" s="562">
        <v>4705200</v>
      </c>
      <c r="G13" s="562">
        <v>2661020</v>
      </c>
      <c r="H13" s="562">
        <v>941720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3" sqref="C13"/>
    </sheetView>
  </sheetViews>
  <sheetFormatPr defaultRowHeight="15" x14ac:dyDescent="0.25"/>
  <cols>
    <col min="1" max="1" width="4" bestFit="1" customWidth="1"/>
    <col min="2" max="2" width="41" customWidth="1"/>
    <col min="3" max="7" width="13.7109375" customWidth="1"/>
    <col min="257" max="257" width="8.140625" customWidth="1"/>
    <col min="258" max="258" width="41" customWidth="1"/>
    <col min="259" max="263" width="32.85546875" customWidth="1"/>
    <col min="513" max="513" width="8.140625" customWidth="1"/>
    <col min="514" max="514" width="41" customWidth="1"/>
    <col min="515" max="519" width="32.85546875" customWidth="1"/>
    <col min="769" max="769" width="8.140625" customWidth="1"/>
    <col min="770" max="770" width="41" customWidth="1"/>
    <col min="771" max="775" width="32.85546875" customWidth="1"/>
    <col min="1025" max="1025" width="8.140625" customWidth="1"/>
    <col min="1026" max="1026" width="41" customWidth="1"/>
    <col min="1027" max="1031" width="32.85546875" customWidth="1"/>
    <col min="1281" max="1281" width="8.140625" customWidth="1"/>
    <col min="1282" max="1282" width="41" customWidth="1"/>
    <col min="1283" max="1287" width="32.85546875" customWidth="1"/>
    <col min="1537" max="1537" width="8.140625" customWidth="1"/>
    <col min="1538" max="1538" width="41" customWidth="1"/>
    <col min="1539" max="1543" width="32.85546875" customWidth="1"/>
    <col min="1793" max="1793" width="8.140625" customWidth="1"/>
    <col min="1794" max="1794" width="41" customWidth="1"/>
    <col min="1795" max="1799" width="32.85546875" customWidth="1"/>
    <col min="2049" max="2049" width="8.140625" customWidth="1"/>
    <col min="2050" max="2050" width="41" customWidth="1"/>
    <col min="2051" max="2055" width="32.85546875" customWidth="1"/>
    <col min="2305" max="2305" width="8.140625" customWidth="1"/>
    <col min="2306" max="2306" width="41" customWidth="1"/>
    <col min="2307" max="2311" width="32.85546875" customWidth="1"/>
    <col min="2561" max="2561" width="8.140625" customWidth="1"/>
    <col min="2562" max="2562" width="41" customWidth="1"/>
    <col min="2563" max="2567" width="32.85546875" customWidth="1"/>
    <col min="2817" max="2817" width="8.140625" customWidth="1"/>
    <col min="2818" max="2818" width="41" customWidth="1"/>
    <col min="2819" max="2823" width="32.85546875" customWidth="1"/>
    <col min="3073" max="3073" width="8.140625" customWidth="1"/>
    <col min="3074" max="3074" width="41" customWidth="1"/>
    <col min="3075" max="3079" width="32.85546875" customWidth="1"/>
    <col min="3329" max="3329" width="8.140625" customWidth="1"/>
    <col min="3330" max="3330" width="41" customWidth="1"/>
    <col min="3331" max="3335" width="32.85546875" customWidth="1"/>
    <col min="3585" max="3585" width="8.140625" customWidth="1"/>
    <col min="3586" max="3586" width="41" customWidth="1"/>
    <col min="3587" max="3591" width="32.85546875" customWidth="1"/>
    <col min="3841" max="3841" width="8.140625" customWidth="1"/>
    <col min="3842" max="3842" width="41" customWidth="1"/>
    <col min="3843" max="3847" width="32.85546875" customWidth="1"/>
    <col min="4097" max="4097" width="8.140625" customWidth="1"/>
    <col min="4098" max="4098" width="41" customWidth="1"/>
    <col min="4099" max="4103" width="32.85546875" customWidth="1"/>
    <col min="4353" max="4353" width="8.140625" customWidth="1"/>
    <col min="4354" max="4354" width="41" customWidth="1"/>
    <col min="4355" max="4359" width="32.85546875" customWidth="1"/>
    <col min="4609" max="4609" width="8.140625" customWidth="1"/>
    <col min="4610" max="4610" width="41" customWidth="1"/>
    <col min="4611" max="4615" width="32.85546875" customWidth="1"/>
    <col min="4865" max="4865" width="8.140625" customWidth="1"/>
    <col min="4866" max="4866" width="41" customWidth="1"/>
    <col min="4867" max="4871" width="32.85546875" customWidth="1"/>
    <col min="5121" max="5121" width="8.140625" customWidth="1"/>
    <col min="5122" max="5122" width="41" customWidth="1"/>
    <col min="5123" max="5127" width="32.85546875" customWidth="1"/>
    <col min="5377" max="5377" width="8.140625" customWidth="1"/>
    <col min="5378" max="5378" width="41" customWidth="1"/>
    <col min="5379" max="5383" width="32.85546875" customWidth="1"/>
    <col min="5633" max="5633" width="8.140625" customWidth="1"/>
    <col min="5634" max="5634" width="41" customWidth="1"/>
    <col min="5635" max="5639" width="32.85546875" customWidth="1"/>
    <col min="5889" max="5889" width="8.140625" customWidth="1"/>
    <col min="5890" max="5890" width="41" customWidth="1"/>
    <col min="5891" max="5895" width="32.85546875" customWidth="1"/>
    <col min="6145" max="6145" width="8.140625" customWidth="1"/>
    <col min="6146" max="6146" width="41" customWidth="1"/>
    <col min="6147" max="6151" width="32.85546875" customWidth="1"/>
    <col min="6401" max="6401" width="8.140625" customWidth="1"/>
    <col min="6402" max="6402" width="41" customWidth="1"/>
    <col min="6403" max="6407" width="32.85546875" customWidth="1"/>
    <col min="6657" max="6657" width="8.140625" customWidth="1"/>
    <col min="6658" max="6658" width="41" customWidth="1"/>
    <col min="6659" max="6663" width="32.85546875" customWidth="1"/>
    <col min="6913" max="6913" width="8.140625" customWidth="1"/>
    <col min="6914" max="6914" width="41" customWidth="1"/>
    <col min="6915" max="6919" width="32.85546875" customWidth="1"/>
    <col min="7169" max="7169" width="8.140625" customWidth="1"/>
    <col min="7170" max="7170" width="41" customWidth="1"/>
    <col min="7171" max="7175" width="32.85546875" customWidth="1"/>
    <col min="7425" max="7425" width="8.140625" customWidth="1"/>
    <col min="7426" max="7426" width="41" customWidth="1"/>
    <col min="7427" max="7431" width="32.85546875" customWidth="1"/>
    <col min="7681" max="7681" width="8.140625" customWidth="1"/>
    <col min="7682" max="7682" width="41" customWidth="1"/>
    <col min="7683" max="7687" width="32.85546875" customWidth="1"/>
    <col min="7937" max="7937" width="8.140625" customWidth="1"/>
    <col min="7938" max="7938" width="41" customWidth="1"/>
    <col min="7939" max="7943" width="32.85546875" customWidth="1"/>
    <col min="8193" max="8193" width="8.140625" customWidth="1"/>
    <col min="8194" max="8194" width="41" customWidth="1"/>
    <col min="8195" max="8199" width="32.85546875" customWidth="1"/>
    <col min="8449" max="8449" width="8.140625" customWidth="1"/>
    <col min="8450" max="8450" width="41" customWidth="1"/>
    <col min="8451" max="8455" width="32.85546875" customWidth="1"/>
    <col min="8705" max="8705" width="8.140625" customWidth="1"/>
    <col min="8706" max="8706" width="41" customWidth="1"/>
    <col min="8707" max="8711" width="32.85546875" customWidth="1"/>
    <col min="8961" max="8961" width="8.140625" customWidth="1"/>
    <col min="8962" max="8962" width="41" customWidth="1"/>
    <col min="8963" max="8967" width="32.85546875" customWidth="1"/>
    <col min="9217" max="9217" width="8.140625" customWidth="1"/>
    <col min="9218" max="9218" width="41" customWidth="1"/>
    <col min="9219" max="9223" width="32.85546875" customWidth="1"/>
    <col min="9473" max="9473" width="8.140625" customWidth="1"/>
    <col min="9474" max="9474" width="41" customWidth="1"/>
    <col min="9475" max="9479" width="32.85546875" customWidth="1"/>
    <col min="9729" max="9729" width="8.140625" customWidth="1"/>
    <col min="9730" max="9730" width="41" customWidth="1"/>
    <col min="9731" max="9735" width="32.85546875" customWidth="1"/>
    <col min="9985" max="9985" width="8.140625" customWidth="1"/>
    <col min="9986" max="9986" width="41" customWidth="1"/>
    <col min="9987" max="9991" width="32.85546875" customWidth="1"/>
    <col min="10241" max="10241" width="8.140625" customWidth="1"/>
    <col min="10242" max="10242" width="41" customWidth="1"/>
    <col min="10243" max="10247" width="32.85546875" customWidth="1"/>
    <col min="10497" max="10497" width="8.140625" customWidth="1"/>
    <col min="10498" max="10498" width="41" customWidth="1"/>
    <col min="10499" max="10503" width="32.85546875" customWidth="1"/>
    <col min="10753" max="10753" width="8.140625" customWidth="1"/>
    <col min="10754" max="10754" width="41" customWidth="1"/>
    <col min="10755" max="10759" width="32.85546875" customWidth="1"/>
    <col min="11009" max="11009" width="8.140625" customWidth="1"/>
    <col min="11010" max="11010" width="41" customWidth="1"/>
    <col min="11011" max="11015" width="32.85546875" customWidth="1"/>
    <col min="11265" max="11265" width="8.140625" customWidth="1"/>
    <col min="11266" max="11266" width="41" customWidth="1"/>
    <col min="11267" max="11271" width="32.85546875" customWidth="1"/>
    <col min="11521" max="11521" width="8.140625" customWidth="1"/>
    <col min="11522" max="11522" width="41" customWidth="1"/>
    <col min="11523" max="11527" width="32.85546875" customWidth="1"/>
    <col min="11777" max="11777" width="8.140625" customWidth="1"/>
    <col min="11778" max="11778" width="41" customWidth="1"/>
    <col min="11779" max="11783" width="32.85546875" customWidth="1"/>
    <col min="12033" max="12033" width="8.140625" customWidth="1"/>
    <col min="12034" max="12034" width="41" customWidth="1"/>
    <col min="12035" max="12039" width="32.85546875" customWidth="1"/>
    <col min="12289" max="12289" width="8.140625" customWidth="1"/>
    <col min="12290" max="12290" width="41" customWidth="1"/>
    <col min="12291" max="12295" width="32.85546875" customWidth="1"/>
    <col min="12545" max="12545" width="8.140625" customWidth="1"/>
    <col min="12546" max="12546" width="41" customWidth="1"/>
    <col min="12547" max="12551" width="32.85546875" customWidth="1"/>
    <col min="12801" max="12801" width="8.140625" customWidth="1"/>
    <col min="12802" max="12802" width="41" customWidth="1"/>
    <col min="12803" max="12807" width="32.85546875" customWidth="1"/>
    <col min="13057" max="13057" width="8.140625" customWidth="1"/>
    <col min="13058" max="13058" width="41" customWidth="1"/>
    <col min="13059" max="13063" width="32.85546875" customWidth="1"/>
    <col min="13313" max="13313" width="8.140625" customWidth="1"/>
    <col min="13314" max="13314" width="41" customWidth="1"/>
    <col min="13315" max="13319" width="32.85546875" customWidth="1"/>
    <col min="13569" max="13569" width="8.140625" customWidth="1"/>
    <col min="13570" max="13570" width="41" customWidth="1"/>
    <col min="13571" max="13575" width="32.85546875" customWidth="1"/>
    <col min="13825" max="13825" width="8.140625" customWidth="1"/>
    <col min="13826" max="13826" width="41" customWidth="1"/>
    <col min="13827" max="13831" width="32.85546875" customWidth="1"/>
    <col min="14081" max="14081" width="8.140625" customWidth="1"/>
    <col min="14082" max="14082" width="41" customWidth="1"/>
    <col min="14083" max="14087" width="32.85546875" customWidth="1"/>
    <col min="14337" max="14337" width="8.140625" customWidth="1"/>
    <col min="14338" max="14338" width="41" customWidth="1"/>
    <col min="14339" max="14343" width="32.85546875" customWidth="1"/>
    <col min="14593" max="14593" width="8.140625" customWidth="1"/>
    <col min="14594" max="14594" width="41" customWidth="1"/>
    <col min="14595" max="14599" width="32.85546875" customWidth="1"/>
    <col min="14849" max="14849" width="8.140625" customWidth="1"/>
    <col min="14850" max="14850" width="41" customWidth="1"/>
    <col min="14851" max="14855" width="32.85546875" customWidth="1"/>
    <col min="15105" max="15105" width="8.140625" customWidth="1"/>
    <col min="15106" max="15106" width="41" customWidth="1"/>
    <col min="15107" max="15111" width="32.85546875" customWidth="1"/>
    <col min="15361" max="15361" width="8.140625" customWidth="1"/>
    <col min="15362" max="15362" width="41" customWidth="1"/>
    <col min="15363" max="15367" width="32.85546875" customWidth="1"/>
    <col min="15617" max="15617" width="8.140625" customWidth="1"/>
    <col min="15618" max="15618" width="41" customWidth="1"/>
    <col min="15619" max="15623" width="32.85546875" customWidth="1"/>
    <col min="15873" max="15873" width="8.140625" customWidth="1"/>
    <col min="15874" max="15874" width="41" customWidth="1"/>
    <col min="15875" max="15879" width="32.85546875" customWidth="1"/>
    <col min="16129" max="16129" width="8.140625" customWidth="1"/>
    <col min="16130" max="16130" width="41" customWidth="1"/>
    <col min="16131" max="16135" width="32.85546875" customWidth="1"/>
  </cols>
  <sheetData>
    <row r="1" spans="1:7" s="8" customFormat="1" x14ac:dyDescent="0.25">
      <c r="A1" s="799" t="s">
        <v>1323</v>
      </c>
      <c r="B1" s="800"/>
      <c r="C1" s="800"/>
      <c r="D1" s="800"/>
      <c r="E1" s="800"/>
      <c r="F1" s="800"/>
      <c r="G1" s="800"/>
    </row>
    <row r="2" spans="1:7" s="8" customFormat="1" ht="89.25" x14ac:dyDescent="0.25">
      <c r="A2" s="551" t="s">
        <v>1065</v>
      </c>
      <c r="B2" s="551" t="s">
        <v>0</v>
      </c>
      <c r="C2" s="551" t="s">
        <v>368</v>
      </c>
      <c r="D2" s="551" t="s">
        <v>1130</v>
      </c>
      <c r="E2" s="551" t="s">
        <v>1320</v>
      </c>
      <c r="F2" s="551" t="s">
        <v>1193</v>
      </c>
      <c r="G2" s="551" t="s">
        <v>1195</v>
      </c>
    </row>
    <row r="3" spans="1:7" x14ac:dyDescent="0.25">
      <c r="A3" s="553" t="s">
        <v>1137</v>
      </c>
      <c r="B3" s="554" t="s">
        <v>1138</v>
      </c>
      <c r="C3" s="561">
        <v>190656</v>
      </c>
      <c r="D3" s="561">
        <v>0</v>
      </c>
      <c r="E3" s="561">
        <v>2</v>
      </c>
      <c r="F3" s="561">
        <v>190653</v>
      </c>
      <c r="G3" s="561">
        <v>1</v>
      </c>
    </row>
    <row r="4" spans="1:7" ht="38.25" x14ac:dyDescent="0.25">
      <c r="A4" s="556" t="s">
        <v>1139</v>
      </c>
      <c r="B4" s="557" t="s">
        <v>1140</v>
      </c>
      <c r="C4" s="562">
        <v>190656</v>
      </c>
      <c r="D4" s="562">
        <v>0</v>
      </c>
      <c r="E4" s="562">
        <v>2</v>
      </c>
      <c r="F4" s="562">
        <v>190653</v>
      </c>
      <c r="G4" s="562">
        <v>1</v>
      </c>
    </row>
    <row r="5" spans="1:7" ht="25.5" x14ac:dyDescent="0.25">
      <c r="A5" s="556" t="s">
        <v>1141</v>
      </c>
      <c r="B5" s="557" t="s">
        <v>1142</v>
      </c>
      <c r="C5" s="562">
        <v>190656</v>
      </c>
      <c r="D5" s="562">
        <v>0</v>
      </c>
      <c r="E5" s="562">
        <v>2</v>
      </c>
      <c r="F5" s="562">
        <v>190653</v>
      </c>
      <c r="G5" s="562">
        <v>1</v>
      </c>
    </row>
    <row r="6" spans="1:7" ht="25.5" x14ac:dyDescent="0.25">
      <c r="A6" s="553" t="s">
        <v>1143</v>
      </c>
      <c r="B6" s="554" t="s">
        <v>1144</v>
      </c>
      <c r="C6" s="561">
        <v>79768</v>
      </c>
      <c r="D6" s="561">
        <v>79768</v>
      </c>
      <c r="E6" s="561">
        <v>0</v>
      </c>
      <c r="F6" s="561">
        <v>0</v>
      </c>
      <c r="G6" s="561">
        <v>0</v>
      </c>
    </row>
    <row r="7" spans="1:7" x14ac:dyDescent="0.25">
      <c r="A7" s="553" t="s">
        <v>1145</v>
      </c>
      <c r="B7" s="554" t="s">
        <v>1146</v>
      </c>
      <c r="C7" s="561">
        <v>79768</v>
      </c>
      <c r="D7" s="561">
        <v>79768</v>
      </c>
      <c r="E7" s="561">
        <v>0</v>
      </c>
      <c r="F7" s="561">
        <v>0</v>
      </c>
      <c r="G7" s="561">
        <v>0</v>
      </c>
    </row>
    <row r="8" spans="1:7" x14ac:dyDescent="0.25">
      <c r="A8" s="553" t="s">
        <v>1147</v>
      </c>
      <c r="B8" s="554" t="s">
        <v>1148</v>
      </c>
      <c r="C8" s="561">
        <v>79721949</v>
      </c>
      <c r="D8" s="561">
        <v>79721949</v>
      </c>
      <c r="E8" s="561">
        <v>0</v>
      </c>
      <c r="F8" s="561">
        <v>0</v>
      </c>
      <c r="G8" s="561">
        <v>0</v>
      </c>
    </row>
    <row r="9" spans="1:7" ht="25.5" x14ac:dyDescent="0.25">
      <c r="A9" s="553" t="s">
        <v>1149</v>
      </c>
      <c r="B9" s="554" t="s">
        <v>1150</v>
      </c>
      <c r="C9" s="561">
        <v>79801717</v>
      </c>
      <c r="D9" s="561">
        <v>79801717</v>
      </c>
      <c r="E9" s="561">
        <v>0</v>
      </c>
      <c r="F9" s="561">
        <v>0</v>
      </c>
      <c r="G9" s="561">
        <v>0</v>
      </c>
    </row>
    <row r="10" spans="1:7" ht="25.5" x14ac:dyDescent="0.25">
      <c r="A10" s="556" t="s">
        <v>1151</v>
      </c>
      <c r="B10" s="557" t="s">
        <v>1152</v>
      </c>
      <c r="C10" s="562">
        <v>79801717</v>
      </c>
      <c r="D10" s="562">
        <v>79801717</v>
      </c>
      <c r="E10" s="562">
        <v>0</v>
      </c>
      <c r="F10" s="562">
        <v>0</v>
      </c>
      <c r="G10" s="562">
        <v>0</v>
      </c>
    </row>
    <row r="11" spans="1:7" x14ac:dyDescent="0.25">
      <c r="A11" s="556" t="s">
        <v>1153</v>
      </c>
      <c r="B11" s="557" t="s">
        <v>1154</v>
      </c>
      <c r="C11" s="562">
        <v>79992373</v>
      </c>
      <c r="D11" s="562">
        <v>79801717</v>
      </c>
      <c r="E11" s="562">
        <v>2</v>
      </c>
      <c r="F11" s="562">
        <v>190653</v>
      </c>
      <c r="G11" s="562">
        <v>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workbookViewId="0">
      <selection activeCell="C18" sqref="C17:C18"/>
    </sheetView>
  </sheetViews>
  <sheetFormatPr defaultRowHeight="15" x14ac:dyDescent="0.25"/>
  <cols>
    <col min="1" max="1" width="4.28515625" bestFit="1" customWidth="1"/>
    <col min="2" max="2" width="37.42578125" customWidth="1"/>
    <col min="3" max="3" width="16" customWidth="1"/>
    <col min="4" max="5" width="14.85546875" customWidth="1"/>
    <col min="6" max="6" width="15.42578125" bestFit="1" customWidth="1"/>
    <col min="7" max="7" width="14.85546875" customWidth="1"/>
    <col min="8" max="8" width="15.5703125" customWidth="1"/>
    <col min="9" max="9" width="14.5703125" customWidth="1"/>
  </cols>
  <sheetData>
    <row r="2" spans="1:9" x14ac:dyDescent="0.25">
      <c r="A2" s="722" t="s">
        <v>413</v>
      </c>
      <c r="B2" s="722"/>
      <c r="C2" s="722"/>
      <c r="D2" s="722"/>
      <c r="E2" s="722"/>
      <c r="F2" s="722"/>
      <c r="G2" s="722"/>
      <c r="H2" s="722"/>
    </row>
    <row r="3" spans="1:9" x14ac:dyDescent="0.25">
      <c r="A3" s="722" t="s">
        <v>348</v>
      </c>
      <c r="B3" s="722"/>
      <c r="C3" s="722"/>
      <c r="D3" s="722"/>
      <c r="E3" s="722"/>
      <c r="F3" s="722"/>
      <c r="G3" s="722"/>
      <c r="H3" s="722"/>
    </row>
    <row r="4" spans="1:9" x14ac:dyDescent="0.25">
      <c r="I4" s="512" t="s">
        <v>1324</v>
      </c>
    </row>
    <row r="5" spans="1:9" ht="30" x14ac:dyDescent="0.25">
      <c r="A5" s="513" t="s">
        <v>243</v>
      </c>
      <c r="B5" s="513" t="s">
        <v>1325</v>
      </c>
      <c r="C5" s="577" t="s">
        <v>1326</v>
      </c>
      <c r="D5" s="577" t="s">
        <v>1327</v>
      </c>
      <c r="E5" s="577" t="s">
        <v>1336</v>
      </c>
      <c r="F5" s="548" t="s">
        <v>1329</v>
      </c>
      <c r="G5" s="577" t="s">
        <v>1328</v>
      </c>
      <c r="H5" s="577" t="s">
        <v>1330</v>
      </c>
      <c r="I5" s="577" t="s">
        <v>1331</v>
      </c>
    </row>
    <row r="6" spans="1:9" x14ac:dyDescent="0.25">
      <c r="A6" s="1">
        <v>1</v>
      </c>
      <c r="B6" s="1" t="s">
        <v>1332</v>
      </c>
      <c r="C6" s="578">
        <v>0</v>
      </c>
      <c r="D6" s="578"/>
      <c r="E6" s="578"/>
      <c r="F6" s="578"/>
      <c r="G6" s="578"/>
      <c r="H6" s="578">
        <v>0</v>
      </c>
      <c r="I6" s="30">
        <v>0</v>
      </c>
    </row>
    <row r="7" spans="1:9" x14ac:dyDescent="0.25">
      <c r="A7" s="1">
        <v>2</v>
      </c>
      <c r="B7" s="1" t="s">
        <v>1333</v>
      </c>
      <c r="C7" s="578">
        <v>12000000</v>
      </c>
      <c r="D7" s="578">
        <f>+'2. Önkormányzat'!E100</f>
        <v>10823751</v>
      </c>
      <c r="E7" s="578">
        <f>+'2. Önkormányzat'!F100</f>
        <v>10502769</v>
      </c>
      <c r="F7" s="579">
        <f>E7/D7</f>
        <v>0.97034466147641418</v>
      </c>
      <c r="G7" s="578">
        <v>11287644</v>
      </c>
      <c r="H7" s="578">
        <f>+'[2]1.'!J122</f>
        <v>10732512</v>
      </c>
      <c r="I7" s="30">
        <v>11896849</v>
      </c>
    </row>
    <row r="8" spans="1:9" x14ac:dyDescent="0.25">
      <c r="A8" s="1">
        <v>3</v>
      </c>
      <c r="B8" s="1" t="s">
        <v>661</v>
      </c>
      <c r="C8" s="578">
        <v>190000</v>
      </c>
      <c r="D8" s="578">
        <f>+'2. Önkormányzat'!E103</f>
        <v>430800</v>
      </c>
      <c r="E8" s="578">
        <f>+'2. Önkormányzat'!F103</f>
        <v>430800</v>
      </c>
      <c r="F8" s="579">
        <f t="shared" ref="F8:F14" si="0">E8/D8</f>
        <v>1</v>
      </c>
      <c r="G8" s="578">
        <v>190800</v>
      </c>
      <c r="H8" s="578">
        <f>+'[2]1.'!J129</f>
        <v>185650</v>
      </c>
      <c r="I8" s="30">
        <v>144300</v>
      </c>
    </row>
    <row r="9" spans="1:9" x14ac:dyDescent="0.25">
      <c r="A9" s="1">
        <v>4</v>
      </c>
      <c r="B9" s="1" t="s">
        <v>1334</v>
      </c>
      <c r="C9" s="578">
        <v>30000000</v>
      </c>
      <c r="D9" s="578">
        <f>+'2. Önkormányzat'!E101</f>
        <v>31131995</v>
      </c>
      <c r="E9" s="578">
        <f>+'2. Önkormányzat'!F101</f>
        <v>31131995</v>
      </c>
      <c r="F9" s="579">
        <f t="shared" si="0"/>
        <v>1</v>
      </c>
      <c r="G9" s="578">
        <v>29506006</v>
      </c>
      <c r="H9" s="578">
        <f>+'[2]1.'!J124</f>
        <v>19172853</v>
      </c>
      <c r="I9" s="30">
        <v>50543340</v>
      </c>
    </row>
    <row r="10" spans="1:9" x14ac:dyDescent="0.25">
      <c r="A10" s="1">
        <v>5</v>
      </c>
      <c r="B10" s="1" t="s">
        <v>608</v>
      </c>
      <c r="C10" s="578">
        <v>6300000</v>
      </c>
      <c r="D10" s="578">
        <f>+'2. Önkormányzat'!E102</f>
        <v>0</v>
      </c>
      <c r="E10" s="578">
        <f>+'2. Önkormányzat'!F102</f>
        <v>0</v>
      </c>
      <c r="F10" s="579"/>
      <c r="G10" s="578">
        <v>6333826</v>
      </c>
      <c r="H10" s="578">
        <f>+'[2]1.'!J126</f>
        <v>5927988</v>
      </c>
      <c r="I10" s="30">
        <v>5741976</v>
      </c>
    </row>
    <row r="11" spans="1:9" x14ac:dyDescent="0.25">
      <c r="A11" s="1">
        <v>6</v>
      </c>
      <c r="B11" s="1" t="s">
        <v>404</v>
      </c>
      <c r="C11" s="578">
        <f>+'[3]2. Önkormányzat'!E117-C13</f>
        <v>2500000</v>
      </c>
      <c r="D11" s="578">
        <v>2301183</v>
      </c>
      <c r="E11" s="578">
        <v>2301183</v>
      </c>
      <c r="F11" s="579">
        <f t="shared" si="0"/>
        <v>1</v>
      </c>
      <c r="G11" s="578">
        <v>2538537</v>
      </c>
      <c r="H11" s="578">
        <v>2240206</v>
      </c>
      <c r="I11" s="30">
        <v>2638831</v>
      </c>
    </row>
    <row r="12" spans="1:9" x14ac:dyDescent="0.25">
      <c r="A12" s="1">
        <v>7</v>
      </c>
      <c r="B12" s="1" t="s">
        <v>660</v>
      </c>
      <c r="C12" s="578"/>
      <c r="D12" s="578">
        <v>580275</v>
      </c>
      <c r="E12" s="578">
        <v>580275</v>
      </c>
      <c r="F12" s="579">
        <f t="shared" si="0"/>
        <v>1</v>
      </c>
      <c r="G12" s="578"/>
      <c r="H12" s="578">
        <v>0</v>
      </c>
      <c r="I12" s="30">
        <v>0</v>
      </c>
    </row>
    <row r="13" spans="1:9" x14ac:dyDescent="0.25">
      <c r="A13" s="1">
        <v>8</v>
      </c>
      <c r="B13" s="1" t="s">
        <v>1335</v>
      </c>
      <c r="C13" s="578">
        <v>500000</v>
      </c>
      <c r="D13" s="578">
        <v>552271</v>
      </c>
      <c r="E13" s="578">
        <v>552271</v>
      </c>
      <c r="F13" s="579">
        <f t="shared" si="0"/>
        <v>1</v>
      </c>
      <c r="G13" s="578">
        <v>480590</v>
      </c>
      <c r="H13" s="578">
        <f>+'[2]1.'!J132-H11</f>
        <v>341229</v>
      </c>
      <c r="I13" s="30">
        <v>654895</v>
      </c>
    </row>
    <row r="14" spans="1:9" x14ac:dyDescent="0.25">
      <c r="A14" s="3">
        <v>9</v>
      </c>
      <c r="B14" s="3" t="s">
        <v>368</v>
      </c>
      <c r="C14" s="580">
        <f>SUM(C6:C13)</f>
        <v>51490000</v>
      </c>
      <c r="D14" s="580">
        <f>SUM(D6:D13)</f>
        <v>45820275</v>
      </c>
      <c r="E14" s="580">
        <f>SUM(E6:E13)</f>
        <v>45499293</v>
      </c>
      <c r="F14" s="579">
        <f t="shared" si="0"/>
        <v>0.99299476050722091</v>
      </c>
      <c r="G14" s="580">
        <v>50337403</v>
      </c>
      <c r="H14" s="580">
        <f>SUM(H6:H13)</f>
        <v>38600438</v>
      </c>
      <c r="I14" s="31">
        <v>71620191</v>
      </c>
    </row>
  </sheetData>
  <mergeCells count="2">
    <mergeCell ref="A2:H2"/>
    <mergeCell ref="A3:H3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4"/>
  <sheetViews>
    <sheetView topLeftCell="A24" zoomScaleNormal="100" workbookViewId="0">
      <selection activeCell="F122" sqref="F122"/>
    </sheetView>
  </sheetViews>
  <sheetFormatPr defaultRowHeight="15" x14ac:dyDescent="0.25"/>
  <cols>
    <col min="1" max="1" width="6.85546875" style="17" customWidth="1"/>
    <col min="2" max="2" width="42.140625" customWidth="1"/>
    <col min="3" max="3" width="6.7109375" bestFit="1" customWidth="1"/>
    <col min="4" max="4" width="13.85546875" customWidth="1"/>
    <col min="5" max="5" width="14.28515625" customWidth="1"/>
    <col min="6" max="7" width="13.85546875" customWidth="1"/>
    <col min="8" max="8" width="48.42578125" bestFit="1" customWidth="1"/>
    <col min="9" max="9" width="15.140625" bestFit="1" customWidth="1"/>
  </cols>
  <sheetData>
    <row r="1" spans="1:8" s="21" customFormat="1" ht="47.25" x14ac:dyDescent="0.25">
      <c r="A1" s="9" t="s">
        <v>419</v>
      </c>
      <c r="B1" s="9" t="s">
        <v>0</v>
      </c>
      <c r="C1" s="20" t="s">
        <v>174</v>
      </c>
      <c r="D1" s="20" t="s">
        <v>570</v>
      </c>
      <c r="E1" s="10" t="s">
        <v>648</v>
      </c>
      <c r="F1" s="10" t="s">
        <v>649</v>
      </c>
      <c r="G1" s="10" t="s">
        <v>580</v>
      </c>
      <c r="H1" s="19" t="s">
        <v>582</v>
      </c>
    </row>
    <row r="2" spans="1:8" x14ac:dyDescent="0.25">
      <c r="A2" s="11"/>
      <c r="B2" s="12"/>
      <c r="C2" s="1"/>
      <c r="D2" s="1"/>
      <c r="E2" s="380"/>
      <c r="F2" s="1"/>
      <c r="G2" s="12"/>
      <c r="H2" s="1"/>
    </row>
    <row r="3" spans="1:8" x14ac:dyDescent="0.25">
      <c r="A3" s="587" t="s">
        <v>175</v>
      </c>
      <c r="B3" s="587"/>
      <c r="C3" s="1"/>
      <c r="D3" s="1"/>
      <c r="E3" s="380"/>
      <c r="F3" s="1"/>
      <c r="G3" s="12"/>
      <c r="H3" s="1"/>
    </row>
    <row r="4" spans="1:8" x14ac:dyDescent="0.25">
      <c r="A4" s="11">
        <v>1</v>
      </c>
      <c r="B4" s="12" t="s">
        <v>120</v>
      </c>
      <c r="C4" s="1" t="s">
        <v>2</v>
      </c>
      <c r="D4" s="380">
        <v>4706100</v>
      </c>
      <c r="E4" s="380">
        <v>3003601</v>
      </c>
      <c r="F4" s="30">
        <v>2991911</v>
      </c>
      <c r="G4" s="377">
        <f>F4/E4</f>
        <v>0.99610800502463548</v>
      </c>
      <c r="H4" s="1"/>
    </row>
    <row r="5" spans="1:8" hidden="1" x14ac:dyDescent="0.25">
      <c r="A5" s="11">
        <v>2</v>
      </c>
      <c r="B5" s="12" t="s">
        <v>545</v>
      </c>
      <c r="C5" s="1" t="s">
        <v>546</v>
      </c>
      <c r="D5" s="380"/>
      <c r="E5" s="380"/>
      <c r="F5" s="30"/>
      <c r="G5" s="377"/>
      <c r="H5" s="1"/>
    </row>
    <row r="6" spans="1:8" hidden="1" x14ac:dyDescent="0.25">
      <c r="A6" s="11">
        <v>3</v>
      </c>
      <c r="B6" s="12" t="s">
        <v>121</v>
      </c>
      <c r="C6" s="1" t="s">
        <v>3</v>
      </c>
      <c r="D6" s="380"/>
      <c r="E6" s="380"/>
      <c r="F6" s="30"/>
      <c r="G6" s="377"/>
      <c r="H6" s="1"/>
    </row>
    <row r="7" spans="1:8" hidden="1" x14ac:dyDescent="0.25">
      <c r="A7" s="11">
        <v>4</v>
      </c>
      <c r="B7" s="12" t="s">
        <v>4</v>
      </c>
      <c r="C7" s="1" t="s">
        <v>5</v>
      </c>
      <c r="D7" s="380"/>
      <c r="E7" s="380"/>
      <c r="F7" s="30"/>
      <c r="G7" s="377"/>
      <c r="H7" s="1"/>
    </row>
    <row r="8" spans="1:8" hidden="1" x14ac:dyDescent="0.25">
      <c r="A8" s="11">
        <v>5</v>
      </c>
      <c r="B8" s="12" t="s">
        <v>6</v>
      </c>
      <c r="C8" s="1" t="s">
        <v>7</v>
      </c>
      <c r="D8" s="380"/>
      <c r="E8" s="380"/>
      <c r="F8" s="30"/>
      <c r="G8" s="377"/>
      <c r="H8" s="1"/>
    </row>
    <row r="9" spans="1:8" x14ac:dyDescent="0.25">
      <c r="A9" s="11">
        <v>6</v>
      </c>
      <c r="B9" s="12" t="s">
        <v>8</v>
      </c>
      <c r="C9" s="12" t="s">
        <v>9</v>
      </c>
      <c r="D9" s="380">
        <v>223848</v>
      </c>
      <c r="E9" s="380"/>
      <c r="F9" s="30"/>
      <c r="G9" s="377"/>
      <c r="H9" s="1"/>
    </row>
    <row r="10" spans="1:8" hidden="1" x14ac:dyDescent="0.25">
      <c r="A10" s="11">
        <v>7</v>
      </c>
      <c r="B10" s="12" t="s">
        <v>122</v>
      </c>
      <c r="C10" s="1" t="s">
        <v>10</v>
      </c>
      <c r="D10" s="380"/>
      <c r="E10" s="380"/>
      <c r="F10" s="30"/>
      <c r="G10" s="377"/>
      <c r="H10" s="1"/>
    </row>
    <row r="11" spans="1:8" x14ac:dyDescent="0.25">
      <c r="A11" s="11">
        <v>8</v>
      </c>
      <c r="B11" s="12" t="s">
        <v>123</v>
      </c>
      <c r="C11" s="1" t="s">
        <v>11</v>
      </c>
      <c r="D11" s="380">
        <v>156613</v>
      </c>
      <c r="E11" s="380"/>
      <c r="F11" s="30"/>
      <c r="G11" s="377"/>
      <c r="H11" s="1"/>
    </row>
    <row r="12" spans="1:8" x14ac:dyDescent="0.25">
      <c r="A12" s="11">
        <v>9</v>
      </c>
      <c r="B12" s="13" t="s">
        <v>152</v>
      </c>
      <c r="C12" s="2" t="s">
        <v>12</v>
      </c>
      <c r="D12" s="382">
        <f>SUM(D4:D11)</f>
        <v>5086561</v>
      </c>
      <c r="E12" s="32">
        <f t="shared" ref="E12:F12" si="0">SUM(E4:E11)</f>
        <v>3003601</v>
      </c>
      <c r="F12" s="32">
        <f t="shared" si="0"/>
        <v>2991911</v>
      </c>
      <c r="G12" s="377">
        <f t="shared" ref="G12:G40" si="1">F12/E12</f>
        <v>0.99610800502463548</v>
      </c>
      <c r="H12" s="1"/>
    </row>
    <row r="13" spans="1:8" hidden="1" x14ac:dyDescent="0.25">
      <c r="A13" s="11">
        <v>10</v>
      </c>
      <c r="B13" s="12" t="s">
        <v>124</v>
      </c>
      <c r="C13" s="1" t="s">
        <v>13</v>
      </c>
      <c r="D13" s="380"/>
      <c r="E13" s="380"/>
      <c r="F13" s="30"/>
      <c r="G13" s="377"/>
      <c r="H13" s="1"/>
    </row>
    <row r="14" spans="1:8" x14ac:dyDescent="0.25">
      <c r="A14" s="11">
        <v>11</v>
      </c>
      <c r="B14" s="12" t="s">
        <v>14</v>
      </c>
      <c r="C14" s="1" t="s">
        <v>15</v>
      </c>
      <c r="D14" s="380">
        <v>996587</v>
      </c>
      <c r="E14" s="380"/>
      <c r="F14" s="30"/>
      <c r="G14" s="377"/>
      <c r="H14" s="1"/>
    </row>
    <row r="15" spans="1:8" x14ac:dyDescent="0.25">
      <c r="A15" s="11">
        <v>12</v>
      </c>
      <c r="B15" s="12" t="s">
        <v>16</v>
      </c>
      <c r="C15" s="1" t="s">
        <v>17</v>
      </c>
      <c r="D15" s="380">
        <v>650000</v>
      </c>
      <c r="E15" s="30">
        <v>1022954</v>
      </c>
      <c r="F15" s="30">
        <v>1022954</v>
      </c>
      <c r="G15" s="377">
        <f t="shared" si="1"/>
        <v>1</v>
      </c>
      <c r="H15" s="1" t="s">
        <v>626</v>
      </c>
    </row>
    <row r="16" spans="1:8" x14ac:dyDescent="0.25">
      <c r="A16" s="11">
        <v>13</v>
      </c>
      <c r="B16" s="13" t="s">
        <v>153</v>
      </c>
      <c r="C16" s="2" t="s">
        <v>18</v>
      </c>
      <c r="D16" s="382">
        <f>D13+D14+D15</f>
        <v>1646587</v>
      </c>
      <c r="E16" s="32">
        <f t="shared" ref="E16:F16" si="2">E13+E14+E15</f>
        <v>1022954</v>
      </c>
      <c r="F16" s="32">
        <f t="shared" si="2"/>
        <v>1022954</v>
      </c>
      <c r="G16" s="377">
        <f t="shared" si="1"/>
        <v>1</v>
      </c>
      <c r="H16" s="1"/>
    </row>
    <row r="17" spans="1:9" x14ac:dyDescent="0.25">
      <c r="A17" s="17">
        <v>14</v>
      </c>
      <c r="B17" s="23" t="s">
        <v>176</v>
      </c>
      <c r="C17" s="3" t="s">
        <v>19</v>
      </c>
      <c r="D17" s="381">
        <f>D12+D16</f>
        <v>6733148</v>
      </c>
      <c r="E17" s="31">
        <f t="shared" ref="E17:F17" si="3">E12+E16</f>
        <v>4026555</v>
      </c>
      <c r="F17" s="31">
        <f t="shared" si="3"/>
        <v>4014865</v>
      </c>
      <c r="G17" s="377">
        <f t="shared" si="1"/>
        <v>0.99709677379298189</v>
      </c>
      <c r="H17" s="1"/>
    </row>
    <row r="18" spans="1:9" x14ac:dyDescent="0.25">
      <c r="A18" s="11"/>
      <c r="B18" s="23"/>
      <c r="C18" s="1"/>
      <c r="D18" s="380"/>
      <c r="E18" s="380"/>
      <c r="F18" s="1"/>
      <c r="G18" s="377"/>
      <c r="H18" s="1"/>
    </row>
    <row r="19" spans="1:9" x14ac:dyDescent="0.25">
      <c r="A19" s="11">
        <v>15</v>
      </c>
      <c r="B19" s="14" t="s">
        <v>600</v>
      </c>
      <c r="C19" s="3" t="s">
        <v>20</v>
      </c>
      <c r="D19" s="381">
        <v>1312964</v>
      </c>
      <c r="E19" s="381">
        <v>880969</v>
      </c>
      <c r="F19" s="31">
        <v>657349</v>
      </c>
      <c r="G19" s="377">
        <f t="shared" si="1"/>
        <v>0.74616586962764864</v>
      </c>
      <c r="H19" s="1"/>
    </row>
    <row r="20" spans="1:9" x14ac:dyDescent="0.25">
      <c r="A20" s="11"/>
      <c r="B20" s="14"/>
      <c r="C20" s="1"/>
      <c r="D20" s="380"/>
      <c r="E20" s="380"/>
      <c r="F20" s="30"/>
      <c r="G20" s="377"/>
      <c r="H20" s="1"/>
    </row>
    <row r="21" spans="1:9" x14ac:dyDescent="0.25">
      <c r="A21" s="587" t="s">
        <v>177</v>
      </c>
      <c r="B21" s="587"/>
      <c r="C21" s="1"/>
      <c r="D21" s="380"/>
      <c r="E21" s="380"/>
      <c r="F21" s="30"/>
      <c r="G21" s="377"/>
      <c r="H21" s="1"/>
    </row>
    <row r="22" spans="1:9" x14ac:dyDescent="0.25">
      <c r="A22" s="11">
        <v>16</v>
      </c>
      <c r="B22" s="12" t="s">
        <v>21</v>
      </c>
      <c r="C22" s="1" t="s">
        <v>22</v>
      </c>
      <c r="D22" s="380">
        <v>3000</v>
      </c>
      <c r="E22" s="30">
        <v>0</v>
      </c>
      <c r="F22" s="30"/>
      <c r="G22" s="377"/>
      <c r="H22" s="1"/>
    </row>
    <row r="23" spans="1:9" x14ac:dyDescent="0.25">
      <c r="A23" s="11">
        <v>17</v>
      </c>
      <c r="B23" s="12" t="s">
        <v>23</v>
      </c>
      <c r="C23" s="1" t="s">
        <v>24</v>
      </c>
      <c r="D23" s="380">
        <v>397000</v>
      </c>
      <c r="E23" s="380">
        <v>570000</v>
      </c>
      <c r="F23" s="30">
        <v>548629</v>
      </c>
      <c r="G23" s="377">
        <f t="shared" si="1"/>
        <v>0.9625070175438597</v>
      </c>
      <c r="H23" s="373" t="s">
        <v>674</v>
      </c>
    </row>
    <row r="24" spans="1:9" x14ac:dyDescent="0.25">
      <c r="A24" s="11">
        <v>18</v>
      </c>
      <c r="B24" s="13" t="s">
        <v>157</v>
      </c>
      <c r="C24" s="2" t="s">
        <v>25</v>
      </c>
      <c r="D24" s="382">
        <f>D22+D23</f>
        <v>400000</v>
      </c>
      <c r="E24" s="32">
        <f>+E22+E23</f>
        <v>570000</v>
      </c>
      <c r="F24" s="32">
        <f>+F22+F23</f>
        <v>548629</v>
      </c>
      <c r="G24" s="377">
        <f t="shared" si="1"/>
        <v>0.9625070175438597</v>
      </c>
      <c r="H24" s="1"/>
    </row>
    <row r="25" spans="1:9" hidden="1" x14ac:dyDescent="0.25">
      <c r="A25" s="11">
        <v>19</v>
      </c>
      <c r="B25" s="12" t="s">
        <v>26</v>
      </c>
      <c r="C25" s="1" t="s">
        <v>27</v>
      </c>
      <c r="D25" s="380"/>
      <c r="E25" s="380"/>
      <c r="F25" s="30"/>
      <c r="G25" s="377"/>
      <c r="H25" s="1"/>
    </row>
    <row r="26" spans="1:9" x14ac:dyDescent="0.25">
      <c r="A26" s="11">
        <v>20</v>
      </c>
      <c r="B26" s="12" t="s">
        <v>28</v>
      </c>
      <c r="C26" s="1" t="s">
        <v>29</v>
      </c>
      <c r="D26" s="380">
        <v>320000</v>
      </c>
      <c r="E26" s="30">
        <v>129046</v>
      </c>
      <c r="F26" s="30">
        <v>48777</v>
      </c>
      <c r="G26" s="377">
        <f t="shared" si="1"/>
        <v>0.37798149497078559</v>
      </c>
      <c r="H26" s="1" t="s">
        <v>422</v>
      </c>
    </row>
    <row r="27" spans="1:9" x14ac:dyDescent="0.25">
      <c r="A27" s="11">
        <v>21</v>
      </c>
      <c r="B27" s="13" t="s">
        <v>158</v>
      </c>
      <c r="C27" s="2" t="s">
        <v>30</v>
      </c>
      <c r="D27" s="382">
        <f>D25+D26</f>
        <v>320000</v>
      </c>
      <c r="E27" s="32">
        <f>+E26+E25</f>
        <v>129046</v>
      </c>
      <c r="F27" s="32">
        <f>+F26+F25</f>
        <v>48777</v>
      </c>
      <c r="G27" s="377">
        <f t="shared" si="1"/>
        <v>0.37798149497078559</v>
      </c>
      <c r="H27" s="1"/>
    </row>
    <row r="28" spans="1:9" x14ac:dyDescent="0.25">
      <c r="A28" s="11">
        <v>22</v>
      </c>
      <c r="B28" s="12" t="s">
        <v>31</v>
      </c>
      <c r="C28" s="1" t="s">
        <v>32</v>
      </c>
      <c r="D28" s="380">
        <v>2400000</v>
      </c>
      <c r="E28" s="380">
        <v>3439270</v>
      </c>
      <c r="F28" s="30">
        <v>3439269</v>
      </c>
      <c r="G28" s="377">
        <f t="shared" si="1"/>
        <v>0.99999970924062376</v>
      </c>
      <c r="H28" s="1" t="s">
        <v>675</v>
      </c>
      <c r="I28" s="34"/>
    </row>
    <row r="29" spans="1:9" hidden="1" x14ac:dyDescent="0.25">
      <c r="A29" s="11">
        <v>23</v>
      </c>
      <c r="B29" s="12" t="s">
        <v>119</v>
      </c>
      <c r="C29" s="1" t="s">
        <v>33</v>
      </c>
      <c r="D29" s="380"/>
      <c r="E29" s="380"/>
      <c r="F29" s="30"/>
      <c r="G29" s="377"/>
      <c r="H29" s="1"/>
    </row>
    <row r="30" spans="1:9" x14ac:dyDescent="0.25">
      <c r="A30" s="11">
        <v>24</v>
      </c>
      <c r="B30" s="12" t="s">
        <v>34</v>
      </c>
      <c r="C30" s="1" t="s">
        <v>35</v>
      </c>
      <c r="D30" s="380">
        <v>100000</v>
      </c>
      <c r="E30" s="380">
        <v>400000</v>
      </c>
      <c r="F30" s="30">
        <v>393758</v>
      </c>
      <c r="G30" s="377">
        <f t="shared" si="1"/>
        <v>0.98439500000000002</v>
      </c>
      <c r="H30" s="1" t="s">
        <v>676</v>
      </c>
    </row>
    <row r="31" spans="1:9" hidden="1" x14ac:dyDescent="0.25">
      <c r="A31" s="11">
        <v>25</v>
      </c>
      <c r="B31" s="12" t="s">
        <v>125</v>
      </c>
      <c r="C31" s="1" t="s">
        <v>36</v>
      </c>
      <c r="D31" s="380"/>
      <c r="E31" s="380"/>
      <c r="F31" s="30"/>
      <c r="G31" s="377"/>
      <c r="H31" s="1"/>
    </row>
    <row r="32" spans="1:9" ht="45" x14ac:dyDescent="0.25">
      <c r="A32" s="11">
        <v>26</v>
      </c>
      <c r="B32" s="12" t="s">
        <v>126</v>
      </c>
      <c r="C32" s="1" t="s">
        <v>37</v>
      </c>
      <c r="D32" s="380">
        <v>3406794</v>
      </c>
      <c r="E32" s="380">
        <v>525173</v>
      </c>
      <c r="F32" s="30">
        <v>525173</v>
      </c>
      <c r="G32" s="377">
        <f t="shared" si="1"/>
        <v>1</v>
      </c>
      <c r="H32" s="373" t="s">
        <v>677</v>
      </c>
      <c r="I32" s="452"/>
    </row>
    <row r="33" spans="1:8" x14ac:dyDescent="0.25">
      <c r="A33" s="11">
        <v>27</v>
      </c>
      <c r="B33" s="13" t="s">
        <v>159</v>
      </c>
      <c r="C33" s="2" t="s">
        <v>38</v>
      </c>
      <c r="D33" s="382">
        <f>D28+D29+D30+D31+D32</f>
        <v>5906794</v>
      </c>
      <c r="E33" s="32">
        <f>+E32+E31+E30+E29+E28</f>
        <v>4364443</v>
      </c>
      <c r="F33" s="32">
        <f>+F32+F31+F30+F29+F28</f>
        <v>4358200</v>
      </c>
      <c r="G33" s="377">
        <f t="shared" si="1"/>
        <v>0.99856957691966652</v>
      </c>
      <c r="H33" s="1"/>
    </row>
    <row r="34" spans="1:8" x14ac:dyDescent="0.25">
      <c r="A34" s="11">
        <v>28</v>
      </c>
      <c r="B34" s="12" t="s">
        <v>39</v>
      </c>
      <c r="C34" s="1" t="s">
        <v>40</v>
      </c>
      <c r="D34" s="380"/>
      <c r="E34" s="380">
        <v>72000</v>
      </c>
      <c r="F34" s="30">
        <v>50040</v>
      </c>
      <c r="G34" s="377">
        <f t="shared" si="1"/>
        <v>0.69499999999999995</v>
      </c>
      <c r="H34" s="1" t="s">
        <v>625</v>
      </c>
    </row>
    <row r="35" spans="1:8" x14ac:dyDescent="0.25">
      <c r="A35" s="11">
        <v>29</v>
      </c>
      <c r="B35" s="13" t="s">
        <v>160</v>
      </c>
      <c r="C35" s="2" t="s">
        <v>41</v>
      </c>
      <c r="D35" s="380"/>
      <c r="E35" s="32">
        <f>+E34</f>
        <v>72000</v>
      </c>
      <c r="F35" s="32">
        <f>+F34</f>
        <v>50040</v>
      </c>
      <c r="G35" s="377">
        <f t="shared" si="1"/>
        <v>0.69499999999999995</v>
      </c>
      <c r="H35" s="1"/>
    </row>
    <row r="36" spans="1:8" x14ac:dyDescent="0.25">
      <c r="A36" s="11">
        <v>30</v>
      </c>
      <c r="B36" s="15" t="s">
        <v>42</v>
      </c>
      <c r="C36" s="4" t="s">
        <v>43</v>
      </c>
      <c r="D36" s="380">
        <v>1400000</v>
      </c>
      <c r="E36" s="380">
        <v>1325591</v>
      </c>
      <c r="F36" s="30">
        <v>1187653</v>
      </c>
      <c r="G36" s="377">
        <f t="shared" si="1"/>
        <v>0.89594226273413147</v>
      </c>
      <c r="H36" s="1"/>
    </row>
    <row r="37" spans="1:8" hidden="1" x14ac:dyDescent="0.25">
      <c r="A37" s="11">
        <v>31</v>
      </c>
      <c r="B37" s="15" t="s">
        <v>127</v>
      </c>
      <c r="C37" s="4" t="s">
        <v>44</v>
      </c>
      <c r="D37" s="380"/>
      <c r="E37" s="380"/>
      <c r="F37" s="30"/>
      <c r="G37" s="377"/>
      <c r="H37" s="1"/>
    </row>
    <row r="38" spans="1:8" x14ac:dyDescent="0.25">
      <c r="A38" s="11">
        <v>32</v>
      </c>
      <c r="B38" s="15" t="s">
        <v>162</v>
      </c>
      <c r="C38" s="1" t="s">
        <v>161</v>
      </c>
      <c r="D38" s="380">
        <v>1000</v>
      </c>
      <c r="E38" s="30">
        <v>0</v>
      </c>
      <c r="F38" s="30">
        <v>0</v>
      </c>
      <c r="G38" s="377"/>
      <c r="H38" s="1" t="s">
        <v>555</v>
      </c>
    </row>
    <row r="39" spans="1:8" x14ac:dyDescent="0.25">
      <c r="A39" s="11">
        <v>33</v>
      </c>
      <c r="B39" s="13" t="s">
        <v>163</v>
      </c>
      <c r="C39" s="2" t="s">
        <v>45</v>
      </c>
      <c r="D39" s="382">
        <f>D36+D37+D38</f>
        <v>1401000</v>
      </c>
      <c r="E39" s="382">
        <f t="shared" ref="E39" si="4">E36+E37+E38</f>
        <v>1325591</v>
      </c>
      <c r="F39" s="382">
        <f t="shared" ref="F39" si="5">F36+F37+F38</f>
        <v>1187653</v>
      </c>
      <c r="G39" s="377">
        <f t="shared" si="1"/>
        <v>0.89594226273413147</v>
      </c>
      <c r="H39" s="1"/>
    </row>
    <row r="40" spans="1:8" x14ac:dyDescent="0.25">
      <c r="A40" s="11">
        <v>34</v>
      </c>
      <c r="B40" s="23" t="s">
        <v>179</v>
      </c>
      <c r="C40" s="3" t="s">
        <v>46</v>
      </c>
      <c r="D40" s="381">
        <f>D24+D27+D33+D35+D39</f>
        <v>8027794</v>
      </c>
      <c r="E40" s="31">
        <f>+E39+E35+E33+E24+E27</f>
        <v>6461080</v>
      </c>
      <c r="F40" s="31">
        <f>+F39+F35+F33+F24+F27</f>
        <v>6193299</v>
      </c>
      <c r="G40" s="377">
        <f t="shared" si="1"/>
        <v>0.95855476174261889</v>
      </c>
      <c r="H40" s="1"/>
    </row>
    <row r="41" spans="1:8" hidden="1" x14ac:dyDescent="0.25">
      <c r="A41" s="11"/>
      <c r="B41" s="23"/>
      <c r="C41" s="1"/>
      <c r="D41" s="380"/>
      <c r="E41" s="380"/>
      <c r="F41" s="1"/>
      <c r="G41" s="377"/>
      <c r="H41" s="1"/>
    </row>
    <row r="42" spans="1:8" hidden="1" x14ac:dyDescent="0.25">
      <c r="A42" s="457" t="s">
        <v>180</v>
      </c>
      <c r="B42" s="40"/>
      <c r="C42" s="1"/>
      <c r="D42" s="380"/>
      <c r="E42" s="380"/>
      <c r="F42" s="1"/>
      <c r="G42" s="377"/>
      <c r="H42" s="1"/>
    </row>
    <row r="43" spans="1:8" hidden="1" x14ac:dyDescent="0.25">
      <c r="A43" s="11">
        <v>35</v>
      </c>
      <c r="B43" s="13" t="s">
        <v>128</v>
      </c>
      <c r="C43" s="2" t="s">
        <v>47</v>
      </c>
      <c r="D43" s="380"/>
      <c r="E43" s="380"/>
      <c r="F43" s="30"/>
      <c r="G43" s="377"/>
      <c r="H43" s="1"/>
    </row>
    <row r="44" spans="1:8" hidden="1" x14ac:dyDescent="0.25">
      <c r="A44" s="11">
        <v>36</v>
      </c>
      <c r="B44" s="13" t="s">
        <v>129</v>
      </c>
      <c r="C44" s="2" t="s">
        <v>48</v>
      </c>
      <c r="D44" s="380"/>
      <c r="E44" s="380"/>
      <c r="F44" s="30"/>
      <c r="G44" s="377"/>
      <c r="H44" s="1"/>
    </row>
    <row r="45" spans="1:8" hidden="1" x14ac:dyDescent="0.25">
      <c r="A45" s="11">
        <v>37</v>
      </c>
      <c r="B45" s="23" t="s">
        <v>181</v>
      </c>
      <c r="C45" s="3" t="s">
        <v>49</v>
      </c>
      <c r="D45" s="380"/>
      <c r="E45" s="380"/>
      <c r="F45" s="31"/>
      <c r="G45" s="377"/>
      <c r="H45" s="1"/>
    </row>
    <row r="46" spans="1:8" hidden="1" x14ac:dyDescent="0.25">
      <c r="A46" s="11"/>
      <c r="B46" s="23"/>
      <c r="C46" s="1"/>
      <c r="D46" s="380"/>
      <c r="E46" s="380"/>
      <c r="F46" s="1"/>
      <c r="G46" s="377"/>
      <c r="H46" s="1"/>
    </row>
    <row r="47" spans="1:8" hidden="1" x14ac:dyDescent="0.25">
      <c r="A47" s="587" t="s">
        <v>182</v>
      </c>
      <c r="B47" s="587"/>
      <c r="C47" s="1"/>
      <c r="D47" s="380"/>
      <c r="E47" s="380"/>
      <c r="F47" s="1"/>
      <c r="G47" s="377"/>
      <c r="H47" s="1"/>
    </row>
    <row r="48" spans="1:8" hidden="1" x14ac:dyDescent="0.25">
      <c r="A48" s="11">
        <v>38</v>
      </c>
      <c r="B48" s="15" t="s">
        <v>50</v>
      </c>
      <c r="C48" s="4" t="s">
        <v>51</v>
      </c>
      <c r="D48" s="380"/>
      <c r="E48" s="380"/>
      <c r="F48" s="30"/>
      <c r="G48" s="377"/>
      <c r="H48" s="1"/>
    </row>
    <row r="49" spans="1:8" hidden="1" x14ac:dyDescent="0.25">
      <c r="A49" s="11">
        <v>39</v>
      </c>
      <c r="B49" s="15" t="s">
        <v>154</v>
      </c>
      <c r="C49" s="4" t="s">
        <v>51</v>
      </c>
      <c r="D49" s="380"/>
      <c r="E49" s="380"/>
      <c r="F49" s="30"/>
      <c r="G49" s="377"/>
      <c r="H49" s="1"/>
    </row>
    <row r="50" spans="1:8" hidden="1" x14ac:dyDescent="0.25">
      <c r="A50" s="11">
        <v>40</v>
      </c>
      <c r="B50" s="15" t="s">
        <v>130</v>
      </c>
      <c r="C50" s="4" t="s">
        <v>52</v>
      </c>
      <c r="D50" s="380"/>
      <c r="E50" s="380"/>
      <c r="F50" s="30"/>
      <c r="G50" s="377"/>
      <c r="H50" s="1"/>
    </row>
    <row r="51" spans="1:8" hidden="1" x14ac:dyDescent="0.25">
      <c r="A51" s="11">
        <v>41</v>
      </c>
      <c r="B51" s="15" t="s">
        <v>131</v>
      </c>
      <c r="C51" s="1" t="s">
        <v>53</v>
      </c>
      <c r="D51" s="380"/>
      <c r="E51" s="380"/>
      <c r="F51" s="30"/>
      <c r="G51" s="377"/>
      <c r="H51" s="1"/>
    </row>
    <row r="52" spans="1:8" hidden="1" x14ac:dyDescent="0.25">
      <c r="A52" s="11">
        <v>42</v>
      </c>
      <c r="B52" s="15" t="s">
        <v>54</v>
      </c>
      <c r="C52" s="1" t="s">
        <v>55</v>
      </c>
      <c r="D52" s="380"/>
      <c r="E52" s="380"/>
      <c r="F52" s="30"/>
      <c r="G52" s="377"/>
      <c r="H52" s="1"/>
    </row>
    <row r="53" spans="1:8" hidden="1" x14ac:dyDescent="0.25">
      <c r="A53" s="11">
        <v>43</v>
      </c>
      <c r="B53" s="23" t="s">
        <v>183</v>
      </c>
      <c r="C53" s="3" t="s">
        <v>56</v>
      </c>
      <c r="D53" s="380"/>
      <c r="E53" s="380"/>
      <c r="F53" s="30"/>
      <c r="G53" s="377"/>
      <c r="H53" s="1"/>
    </row>
    <row r="54" spans="1:8" hidden="1" x14ac:dyDescent="0.25">
      <c r="A54" s="11"/>
      <c r="B54" s="23"/>
      <c r="C54" s="1"/>
      <c r="D54" s="380"/>
      <c r="E54" s="380"/>
      <c r="F54" s="1"/>
      <c r="G54" s="377"/>
      <c r="H54" s="1"/>
    </row>
    <row r="55" spans="1:8" x14ac:dyDescent="0.25">
      <c r="A55" s="587" t="s">
        <v>184</v>
      </c>
      <c r="B55" s="587"/>
      <c r="C55" s="1"/>
      <c r="D55" s="380"/>
      <c r="E55" s="380"/>
      <c r="F55" s="1"/>
      <c r="G55" s="377"/>
      <c r="H55" s="1"/>
    </row>
    <row r="56" spans="1:8" hidden="1" x14ac:dyDescent="0.25">
      <c r="A56" s="11">
        <v>44</v>
      </c>
      <c r="B56" s="338" t="s">
        <v>650</v>
      </c>
      <c r="C56" s="15" t="s">
        <v>651</v>
      </c>
      <c r="D56" s="380"/>
      <c r="E56" s="380"/>
      <c r="F56" s="1"/>
      <c r="G56" s="377"/>
      <c r="H56" s="1"/>
    </row>
    <row r="57" spans="1:8" hidden="1" x14ac:dyDescent="0.25">
      <c r="A57" s="11">
        <v>45</v>
      </c>
      <c r="B57" s="13" t="s">
        <v>132</v>
      </c>
      <c r="C57" s="2" t="s">
        <v>57</v>
      </c>
      <c r="D57" s="380"/>
      <c r="E57" s="380"/>
      <c r="F57" s="32"/>
      <c r="G57" s="377"/>
      <c r="H57" s="1"/>
    </row>
    <row r="58" spans="1:8" hidden="1" x14ac:dyDescent="0.25">
      <c r="A58" s="11">
        <v>46</v>
      </c>
      <c r="B58" s="13" t="s">
        <v>58</v>
      </c>
      <c r="C58" s="2" t="s">
        <v>59</v>
      </c>
      <c r="D58" s="380"/>
      <c r="E58" s="380"/>
      <c r="F58" s="32"/>
      <c r="G58" s="377"/>
      <c r="H58" s="1"/>
    </row>
    <row r="59" spans="1:8" x14ac:dyDescent="0.25">
      <c r="A59" s="11">
        <v>47</v>
      </c>
      <c r="B59" s="13" t="s">
        <v>60</v>
      </c>
      <c r="C59" s="2" t="s">
        <v>61</v>
      </c>
      <c r="D59" s="380">
        <v>5157</v>
      </c>
      <c r="E59" s="380"/>
      <c r="F59" s="32"/>
      <c r="G59" s="377"/>
      <c r="H59" s="1"/>
    </row>
    <row r="60" spans="1:8" hidden="1" x14ac:dyDescent="0.25">
      <c r="A60" s="11">
        <v>48</v>
      </c>
      <c r="B60" s="13" t="s">
        <v>62</v>
      </c>
      <c r="C60" s="2" t="s">
        <v>63</v>
      </c>
      <c r="D60" s="380"/>
      <c r="E60" s="380"/>
      <c r="F60" s="32"/>
      <c r="G60" s="377"/>
      <c r="H60" s="1"/>
    </row>
    <row r="61" spans="1:8" x14ac:dyDescent="0.25">
      <c r="A61" s="11">
        <v>49</v>
      </c>
      <c r="B61" s="13" t="s">
        <v>64</v>
      </c>
      <c r="C61" s="2" t="s">
        <v>65</v>
      </c>
      <c r="D61" s="380">
        <v>1393</v>
      </c>
      <c r="E61" s="380"/>
      <c r="F61" s="32"/>
      <c r="G61" s="377"/>
      <c r="H61" s="1"/>
    </row>
    <row r="62" spans="1:8" x14ac:dyDescent="0.25">
      <c r="A62" s="17">
        <v>50</v>
      </c>
      <c r="B62" s="23" t="s">
        <v>185</v>
      </c>
      <c r="C62" s="3" t="s">
        <v>66</v>
      </c>
      <c r="D62" s="380">
        <f>+D61+D60+D59+D58+D57</f>
        <v>6550</v>
      </c>
      <c r="E62" s="380"/>
      <c r="F62" s="31"/>
      <c r="G62" s="377"/>
      <c r="H62" s="1"/>
    </row>
    <row r="63" spans="1:8" hidden="1" x14ac:dyDescent="0.25">
      <c r="A63" s="11"/>
      <c r="B63" s="23"/>
      <c r="C63" s="1"/>
      <c r="D63" s="380"/>
      <c r="E63" s="380"/>
      <c r="F63" s="1"/>
      <c r="G63" s="377"/>
      <c r="H63" s="1"/>
    </row>
    <row r="64" spans="1:8" hidden="1" x14ac:dyDescent="0.25">
      <c r="A64" s="588" t="s">
        <v>186</v>
      </c>
      <c r="B64" s="588"/>
      <c r="C64" s="1"/>
      <c r="D64" s="380"/>
      <c r="E64" s="380"/>
      <c r="F64" s="1"/>
      <c r="G64" s="377"/>
      <c r="H64" s="1"/>
    </row>
    <row r="65" spans="1:8" hidden="1" x14ac:dyDescent="0.25">
      <c r="A65" s="11">
        <v>51</v>
      </c>
      <c r="B65" s="13" t="s">
        <v>67</v>
      </c>
      <c r="C65" s="2" t="s">
        <v>68</v>
      </c>
      <c r="D65" s="380"/>
      <c r="E65" s="380"/>
      <c r="F65" s="30"/>
      <c r="G65" s="377"/>
      <c r="H65" s="1"/>
    </row>
    <row r="66" spans="1:8" hidden="1" x14ac:dyDescent="0.25">
      <c r="A66" s="11">
        <v>52</v>
      </c>
      <c r="B66" s="13" t="s">
        <v>69</v>
      </c>
      <c r="C66" s="2" t="s">
        <v>70</v>
      </c>
      <c r="D66" s="380"/>
      <c r="E66" s="380"/>
      <c r="F66" s="30"/>
      <c r="G66" s="377"/>
      <c r="H66" s="1"/>
    </row>
    <row r="67" spans="1:8" hidden="1" x14ac:dyDescent="0.25">
      <c r="A67" s="17">
        <v>53</v>
      </c>
      <c r="B67" s="23" t="s">
        <v>187</v>
      </c>
      <c r="C67" s="3" t="s">
        <v>71</v>
      </c>
      <c r="D67" s="380"/>
      <c r="E67" s="380"/>
      <c r="F67" s="30"/>
      <c r="G67" s="377"/>
      <c r="H67" s="1"/>
    </row>
    <row r="68" spans="1:8" hidden="1" x14ac:dyDescent="0.25">
      <c r="A68" s="11"/>
      <c r="B68" s="14"/>
      <c r="C68" s="1"/>
      <c r="D68" s="380"/>
      <c r="E68" s="380"/>
      <c r="F68" s="1"/>
      <c r="G68" s="377"/>
      <c r="H68" s="1"/>
    </row>
    <row r="69" spans="1:8" hidden="1" x14ac:dyDescent="0.25">
      <c r="A69" s="587" t="s">
        <v>188</v>
      </c>
      <c r="B69" s="587"/>
      <c r="C69" s="1"/>
      <c r="D69" s="380"/>
      <c r="E69" s="380"/>
      <c r="F69" s="1"/>
      <c r="G69" s="377"/>
      <c r="H69" s="1"/>
    </row>
    <row r="70" spans="1:8" hidden="1" x14ac:dyDescent="0.25">
      <c r="A70" s="11">
        <v>54</v>
      </c>
      <c r="B70" s="13" t="s">
        <v>133</v>
      </c>
      <c r="C70" s="2" t="s">
        <v>72</v>
      </c>
      <c r="D70" s="380"/>
      <c r="E70" s="380"/>
      <c r="F70" s="30"/>
      <c r="G70" s="377"/>
      <c r="H70" s="1"/>
    </row>
    <row r="71" spans="1:8" hidden="1" x14ac:dyDescent="0.25">
      <c r="A71" s="11">
        <v>55</v>
      </c>
      <c r="B71" s="13" t="s">
        <v>583</v>
      </c>
      <c r="C71" s="2" t="s">
        <v>584</v>
      </c>
      <c r="D71" s="380"/>
      <c r="E71" s="380"/>
      <c r="F71" s="32"/>
      <c r="G71" s="377"/>
      <c r="H71" s="1"/>
    </row>
    <row r="72" spans="1:8" hidden="1" x14ac:dyDescent="0.25">
      <c r="A72" s="17">
        <v>56</v>
      </c>
      <c r="B72" s="14" t="s">
        <v>155</v>
      </c>
      <c r="C72" s="3" t="s">
        <v>73</v>
      </c>
      <c r="D72" s="380"/>
      <c r="E72" s="380"/>
      <c r="F72" s="31"/>
      <c r="G72" s="377"/>
      <c r="H72" s="1"/>
    </row>
    <row r="73" spans="1:8" hidden="1" x14ac:dyDescent="0.25">
      <c r="A73" s="11"/>
      <c r="B73" s="14"/>
      <c r="C73" s="1"/>
      <c r="D73" s="380"/>
      <c r="E73" s="380"/>
      <c r="F73" s="1"/>
      <c r="G73" s="377"/>
      <c r="H73" s="1"/>
    </row>
    <row r="74" spans="1:8" hidden="1" x14ac:dyDescent="0.25">
      <c r="A74" s="11"/>
      <c r="B74" s="14"/>
      <c r="C74" s="1"/>
      <c r="D74" s="380"/>
      <c r="E74" s="380"/>
      <c r="F74" s="1"/>
      <c r="G74" s="377"/>
      <c r="H74" s="1"/>
    </row>
    <row r="75" spans="1:8" ht="15.75" x14ac:dyDescent="0.25">
      <c r="A75" s="11">
        <v>57</v>
      </c>
      <c r="B75" s="16" t="s">
        <v>164</v>
      </c>
      <c r="C75" s="5" t="s">
        <v>74</v>
      </c>
      <c r="D75" s="383">
        <f>D17+D19+D40+D45+D53+D62+D67+D72</f>
        <v>16080456</v>
      </c>
      <c r="E75" s="33">
        <f>E17+E19+E40+E45+E53+E62+E67+E72</f>
        <v>11368604</v>
      </c>
      <c r="F75" s="33">
        <f>F17+F19+F40+F45+F53+F62+F67+F72</f>
        <v>10865513</v>
      </c>
      <c r="G75" s="377">
        <f t="shared" ref="G75:G118" si="6">F75/E75</f>
        <v>0.95574733714007454</v>
      </c>
      <c r="H75" s="1"/>
    </row>
    <row r="76" spans="1:8" ht="15.75" hidden="1" x14ac:dyDescent="0.25">
      <c r="A76" s="11"/>
      <c r="B76" s="16"/>
      <c r="C76" s="1"/>
      <c r="D76" s="380"/>
      <c r="E76" s="380"/>
      <c r="F76" s="1"/>
      <c r="G76" s="377"/>
      <c r="H76" s="1"/>
    </row>
    <row r="77" spans="1:8" hidden="1" x14ac:dyDescent="0.25">
      <c r="A77" s="587" t="s">
        <v>189</v>
      </c>
      <c r="B77" s="587"/>
      <c r="C77" s="1"/>
      <c r="D77" s="380"/>
      <c r="E77" s="380"/>
      <c r="F77" s="1"/>
      <c r="G77" s="377"/>
      <c r="H77" s="1"/>
    </row>
    <row r="78" spans="1:8" hidden="1" x14ac:dyDescent="0.25">
      <c r="A78" s="11">
        <v>58</v>
      </c>
      <c r="B78" s="12" t="s">
        <v>165</v>
      </c>
      <c r="C78" s="1" t="s">
        <v>75</v>
      </c>
      <c r="D78" s="380"/>
      <c r="E78" s="380"/>
      <c r="F78" s="30"/>
      <c r="G78" s="377"/>
      <c r="H78" s="1"/>
    </row>
    <row r="79" spans="1:8" hidden="1" x14ac:dyDescent="0.25">
      <c r="A79" s="11">
        <v>59</v>
      </c>
      <c r="B79" s="12" t="s">
        <v>76</v>
      </c>
      <c r="C79" s="1" t="s">
        <v>77</v>
      </c>
      <c r="D79" s="380"/>
      <c r="E79" s="380"/>
      <c r="F79" s="30"/>
      <c r="G79" s="377"/>
      <c r="H79" s="1"/>
    </row>
    <row r="80" spans="1:8" hidden="1" x14ac:dyDescent="0.25">
      <c r="A80" s="11">
        <v>60</v>
      </c>
      <c r="B80" s="12" t="s">
        <v>134</v>
      </c>
      <c r="C80" s="1" t="s">
        <v>78</v>
      </c>
      <c r="D80" s="380"/>
      <c r="E80" s="380"/>
      <c r="F80" s="30"/>
      <c r="G80" s="377"/>
      <c r="H80" s="1"/>
    </row>
    <row r="81" spans="1:8" hidden="1" x14ac:dyDescent="0.25">
      <c r="A81" s="11">
        <v>61</v>
      </c>
      <c r="B81" s="13" t="s">
        <v>166</v>
      </c>
      <c r="C81" s="2" t="s">
        <v>79</v>
      </c>
      <c r="D81" s="380"/>
      <c r="E81" s="380"/>
      <c r="F81" s="30"/>
      <c r="G81" s="377"/>
      <c r="H81" s="1"/>
    </row>
    <row r="82" spans="1:8" ht="15.75" hidden="1" x14ac:dyDescent="0.25">
      <c r="A82" s="17">
        <v>62</v>
      </c>
      <c r="B82" s="39" t="s">
        <v>195</v>
      </c>
      <c r="C82" s="5" t="s">
        <v>80</v>
      </c>
      <c r="D82" s="380"/>
      <c r="E82" s="380"/>
      <c r="F82" s="31"/>
      <c r="G82" s="377"/>
      <c r="H82" s="1"/>
    </row>
    <row r="83" spans="1:8" ht="15.75" hidden="1" x14ac:dyDescent="0.25">
      <c r="A83" s="11"/>
      <c r="B83" s="16"/>
      <c r="C83" s="1"/>
      <c r="D83" s="380"/>
      <c r="E83" s="380"/>
      <c r="F83" s="1"/>
      <c r="G83" s="377"/>
      <c r="H83" s="1"/>
    </row>
    <row r="84" spans="1:8" hidden="1" x14ac:dyDescent="0.25">
      <c r="A84" s="587" t="s">
        <v>190</v>
      </c>
      <c r="B84" s="587"/>
      <c r="C84" s="1"/>
      <c r="D84" s="380"/>
      <c r="E84" s="380"/>
      <c r="F84" s="30"/>
      <c r="G84" s="377"/>
      <c r="H84" s="1"/>
    </row>
    <row r="85" spans="1:8" hidden="1" x14ac:dyDescent="0.25">
      <c r="A85" s="11">
        <v>63</v>
      </c>
      <c r="B85" s="12" t="s">
        <v>81</v>
      </c>
      <c r="C85" s="1" t="s">
        <v>82</v>
      </c>
      <c r="D85" s="380"/>
      <c r="E85" s="380"/>
      <c r="F85" s="30"/>
      <c r="G85" s="377"/>
      <c r="H85" s="1"/>
    </row>
    <row r="86" spans="1:8" hidden="1" x14ac:dyDescent="0.25">
      <c r="A86" s="11">
        <v>64</v>
      </c>
      <c r="B86" s="12" t="s">
        <v>83</v>
      </c>
      <c r="C86" s="1" t="s">
        <v>84</v>
      </c>
      <c r="D86" s="380"/>
      <c r="E86" s="380"/>
      <c r="F86" s="30"/>
      <c r="G86" s="377"/>
      <c r="H86" s="1"/>
    </row>
    <row r="87" spans="1:8" hidden="1" x14ac:dyDescent="0.25">
      <c r="A87" s="11">
        <v>65</v>
      </c>
      <c r="B87" s="12" t="s">
        <v>135</v>
      </c>
      <c r="C87" s="1" t="s">
        <v>85</v>
      </c>
      <c r="D87" s="380"/>
      <c r="E87" s="380"/>
      <c r="F87" s="30"/>
      <c r="G87" s="377"/>
      <c r="H87" s="1"/>
    </row>
    <row r="88" spans="1:8" hidden="1" x14ac:dyDescent="0.25">
      <c r="A88" s="11">
        <v>66</v>
      </c>
      <c r="B88" s="12" t="s">
        <v>136</v>
      </c>
      <c r="C88" s="1" t="s">
        <v>86</v>
      </c>
      <c r="D88" s="380"/>
      <c r="E88" s="380"/>
      <c r="F88" s="30"/>
      <c r="G88" s="377"/>
      <c r="H88" s="1"/>
    </row>
    <row r="89" spans="1:8" hidden="1" x14ac:dyDescent="0.25">
      <c r="A89" s="11">
        <v>67</v>
      </c>
      <c r="B89" s="12" t="s">
        <v>87</v>
      </c>
      <c r="C89" s="1" t="s">
        <v>88</v>
      </c>
      <c r="D89" s="380"/>
      <c r="E89" s="380"/>
      <c r="F89" s="30"/>
      <c r="G89" s="377"/>
      <c r="H89" s="1"/>
    </row>
    <row r="90" spans="1:8" hidden="1" x14ac:dyDescent="0.25">
      <c r="A90" s="11">
        <v>68</v>
      </c>
      <c r="B90" s="12" t="s">
        <v>587</v>
      </c>
      <c r="C90" s="1" t="s">
        <v>586</v>
      </c>
      <c r="D90" s="380"/>
      <c r="E90" s="380"/>
      <c r="F90" s="30"/>
      <c r="G90" s="377"/>
      <c r="H90" s="1"/>
    </row>
    <row r="91" spans="1:8" hidden="1" x14ac:dyDescent="0.25">
      <c r="A91" s="11">
        <v>69</v>
      </c>
      <c r="B91" s="13" t="s">
        <v>172</v>
      </c>
      <c r="C91" s="2" t="s">
        <v>89</v>
      </c>
      <c r="D91" s="380"/>
      <c r="E91" s="380"/>
      <c r="F91" s="30"/>
      <c r="G91" s="377"/>
      <c r="H91" s="1"/>
    </row>
    <row r="92" spans="1:8" hidden="1" x14ac:dyDescent="0.25">
      <c r="A92" s="11">
        <v>70</v>
      </c>
      <c r="B92" s="13" t="s">
        <v>118</v>
      </c>
      <c r="C92" s="2" t="s">
        <v>90</v>
      </c>
      <c r="D92" s="380"/>
      <c r="E92" s="380"/>
      <c r="F92" s="30"/>
      <c r="G92" s="377"/>
      <c r="H92" s="1"/>
    </row>
    <row r="93" spans="1:8" hidden="1" x14ac:dyDescent="0.25">
      <c r="A93" s="17">
        <v>71</v>
      </c>
      <c r="B93" s="14" t="s">
        <v>173</v>
      </c>
      <c r="C93" s="3" t="s">
        <v>91</v>
      </c>
      <c r="D93" s="380"/>
      <c r="E93" s="380"/>
      <c r="F93" s="30"/>
      <c r="G93" s="377"/>
      <c r="H93" s="1"/>
    </row>
    <row r="94" spans="1:8" hidden="1" x14ac:dyDescent="0.25">
      <c r="A94" s="11"/>
      <c r="B94" s="14"/>
      <c r="C94" s="1"/>
      <c r="D94" s="380"/>
      <c r="E94" s="380"/>
      <c r="F94" s="1"/>
      <c r="G94" s="377"/>
      <c r="H94" s="1"/>
    </row>
    <row r="95" spans="1:8" hidden="1" x14ac:dyDescent="0.25">
      <c r="A95" s="587" t="s">
        <v>191</v>
      </c>
      <c r="B95" s="587"/>
      <c r="C95" s="1"/>
      <c r="D95" s="380"/>
      <c r="E95" s="380"/>
      <c r="F95" s="1"/>
      <c r="G95" s="377"/>
      <c r="H95" s="1"/>
    </row>
    <row r="96" spans="1:8" hidden="1" x14ac:dyDescent="0.25">
      <c r="A96" s="11">
        <v>72</v>
      </c>
      <c r="B96" s="12" t="s">
        <v>137</v>
      </c>
      <c r="C96" s="1" t="s">
        <v>92</v>
      </c>
      <c r="D96" s="380"/>
      <c r="E96" s="380"/>
      <c r="F96" s="30"/>
      <c r="G96" s="377"/>
      <c r="H96" s="1"/>
    </row>
    <row r="97" spans="1:8" hidden="1" x14ac:dyDescent="0.25">
      <c r="A97" s="17">
        <v>73</v>
      </c>
      <c r="B97" s="14" t="s">
        <v>192</v>
      </c>
      <c r="C97" s="3" t="s">
        <v>93</v>
      </c>
      <c r="D97" s="380"/>
      <c r="E97" s="380"/>
      <c r="F97" s="31"/>
      <c r="G97" s="377"/>
      <c r="H97" s="1"/>
    </row>
    <row r="98" spans="1:8" hidden="1" x14ac:dyDescent="0.25">
      <c r="A98" s="11"/>
      <c r="B98" s="14"/>
      <c r="C98" s="1"/>
      <c r="D98" s="380"/>
      <c r="E98" s="380"/>
      <c r="F98" s="1"/>
      <c r="G98" s="377"/>
      <c r="H98" s="1"/>
    </row>
    <row r="99" spans="1:8" hidden="1" x14ac:dyDescent="0.25">
      <c r="A99" s="587" t="s">
        <v>193</v>
      </c>
      <c r="B99" s="587"/>
      <c r="C99" s="1"/>
      <c r="D99" s="380"/>
      <c r="E99" s="380"/>
      <c r="F99" s="1"/>
      <c r="G99" s="377"/>
      <c r="H99" s="1"/>
    </row>
    <row r="100" spans="1:8" hidden="1" x14ac:dyDescent="0.25">
      <c r="A100" s="17">
        <v>74</v>
      </c>
      <c r="B100" s="13" t="s">
        <v>138</v>
      </c>
      <c r="C100" s="2" t="s">
        <v>94</v>
      </c>
      <c r="D100" s="380"/>
      <c r="E100" s="380"/>
      <c r="F100" s="30"/>
      <c r="G100" s="377"/>
      <c r="H100" s="1"/>
    </row>
    <row r="101" spans="1:8" hidden="1" x14ac:dyDescent="0.25">
      <c r="A101" s="11">
        <v>75</v>
      </c>
      <c r="B101" s="12" t="s">
        <v>139</v>
      </c>
      <c r="C101" s="1" t="s">
        <v>95</v>
      </c>
      <c r="D101" s="380"/>
      <c r="E101" s="380"/>
      <c r="F101" s="30"/>
      <c r="G101" s="377"/>
      <c r="H101" s="1"/>
    </row>
    <row r="102" spans="1:8" hidden="1" x14ac:dyDescent="0.25">
      <c r="A102" s="11">
        <v>76</v>
      </c>
      <c r="B102" s="12" t="s">
        <v>140</v>
      </c>
      <c r="C102" s="1" t="s">
        <v>96</v>
      </c>
      <c r="D102" s="380"/>
      <c r="E102" s="380"/>
      <c r="F102" s="30"/>
      <c r="G102" s="377"/>
      <c r="H102" s="1"/>
    </row>
    <row r="103" spans="1:8" hidden="1" x14ac:dyDescent="0.25">
      <c r="A103" s="11">
        <v>77</v>
      </c>
      <c r="B103" s="12" t="s">
        <v>141</v>
      </c>
      <c r="C103" s="1" t="s">
        <v>97</v>
      </c>
      <c r="D103" s="380"/>
      <c r="E103" s="380"/>
      <c r="F103" s="30"/>
      <c r="G103" s="377"/>
      <c r="H103" s="1"/>
    </row>
    <row r="104" spans="1:8" hidden="1" x14ac:dyDescent="0.25">
      <c r="A104" s="11">
        <v>78</v>
      </c>
      <c r="B104" s="13" t="s">
        <v>167</v>
      </c>
      <c r="C104" s="2" t="s">
        <v>98</v>
      </c>
      <c r="D104" s="380"/>
      <c r="E104" s="380"/>
      <c r="F104" s="30"/>
      <c r="G104" s="377"/>
      <c r="H104" s="1"/>
    </row>
    <row r="105" spans="1:8" hidden="1" x14ac:dyDescent="0.25">
      <c r="A105" s="11">
        <v>79</v>
      </c>
      <c r="B105" s="13" t="s">
        <v>142</v>
      </c>
      <c r="C105" s="2" t="s">
        <v>99</v>
      </c>
      <c r="D105" s="380"/>
      <c r="E105" s="380"/>
      <c r="F105" s="30"/>
      <c r="G105" s="377"/>
      <c r="H105" s="1"/>
    </row>
    <row r="106" spans="1:8" hidden="1" x14ac:dyDescent="0.25">
      <c r="A106" s="17">
        <v>80</v>
      </c>
      <c r="B106" s="23" t="s">
        <v>194</v>
      </c>
      <c r="C106" s="3" t="s">
        <v>100</v>
      </c>
      <c r="D106" s="380"/>
      <c r="E106" s="380"/>
      <c r="F106" s="30"/>
      <c r="G106" s="377"/>
      <c r="H106" s="1"/>
    </row>
    <row r="107" spans="1:8" hidden="1" x14ac:dyDescent="0.25">
      <c r="B107" s="23"/>
      <c r="C107" s="1"/>
      <c r="D107" s="380"/>
      <c r="E107" s="380"/>
      <c r="F107" s="1"/>
      <c r="G107" s="377"/>
      <c r="H107" s="1"/>
    </row>
    <row r="108" spans="1:8" x14ac:dyDescent="0.25">
      <c r="A108" s="587" t="s">
        <v>196</v>
      </c>
      <c r="B108" s="587"/>
      <c r="C108" s="1"/>
      <c r="D108" s="380"/>
      <c r="E108" s="380"/>
      <c r="F108" s="1"/>
      <c r="G108" s="377"/>
      <c r="H108" s="1"/>
    </row>
    <row r="109" spans="1:8" hidden="1" x14ac:dyDescent="0.25">
      <c r="A109" s="11">
        <v>81</v>
      </c>
      <c r="B109" s="339" t="s">
        <v>526</v>
      </c>
      <c r="C109" s="12" t="s">
        <v>527</v>
      </c>
      <c r="D109" s="380"/>
      <c r="E109" s="380"/>
      <c r="F109" s="1"/>
      <c r="G109" s="377"/>
      <c r="H109" s="1"/>
    </row>
    <row r="110" spans="1:8" x14ac:dyDescent="0.25">
      <c r="A110" s="11">
        <v>82</v>
      </c>
      <c r="B110" s="12" t="s">
        <v>143</v>
      </c>
      <c r="C110" s="1" t="s">
        <v>101</v>
      </c>
      <c r="D110" s="380">
        <v>230000</v>
      </c>
      <c r="E110" s="30">
        <v>254455</v>
      </c>
      <c r="F110" s="30">
        <v>254455</v>
      </c>
      <c r="G110" s="377">
        <f t="shared" si="6"/>
        <v>1</v>
      </c>
      <c r="H110" s="373" t="s">
        <v>678</v>
      </c>
    </row>
    <row r="111" spans="1:8" hidden="1" x14ac:dyDescent="0.25">
      <c r="A111" s="11">
        <v>83</v>
      </c>
      <c r="B111" s="12" t="s">
        <v>144</v>
      </c>
      <c r="C111" s="1" t="s">
        <v>102</v>
      </c>
      <c r="D111" s="380"/>
      <c r="E111" s="30"/>
      <c r="F111" s="30"/>
      <c r="G111" s="377"/>
      <c r="H111" s="1"/>
    </row>
    <row r="112" spans="1:8" hidden="1" x14ac:dyDescent="0.25">
      <c r="A112" s="11">
        <v>84</v>
      </c>
      <c r="B112" s="12" t="s">
        <v>145</v>
      </c>
      <c r="C112" s="1" t="s">
        <v>103</v>
      </c>
      <c r="D112" s="380"/>
      <c r="E112" s="30"/>
      <c r="F112" s="30"/>
      <c r="G112" s="377"/>
      <c r="H112" s="1"/>
    </row>
    <row r="113" spans="1:8" hidden="1" x14ac:dyDescent="0.25">
      <c r="A113" s="11">
        <v>85</v>
      </c>
      <c r="B113" s="12" t="s">
        <v>104</v>
      </c>
      <c r="C113" s="1" t="s">
        <v>105</v>
      </c>
      <c r="D113" s="380"/>
      <c r="E113" s="30"/>
      <c r="F113" s="30"/>
      <c r="G113" s="377"/>
      <c r="H113" s="374"/>
    </row>
    <row r="114" spans="1:8" hidden="1" x14ac:dyDescent="0.25">
      <c r="A114" s="11">
        <v>86</v>
      </c>
      <c r="B114" s="12" t="s">
        <v>106</v>
      </c>
      <c r="C114" s="1" t="s">
        <v>107</v>
      </c>
      <c r="D114" s="380"/>
      <c r="E114" s="30"/>
      <c r="F114" s="30"/>
      <c r="G114" s="377"/>
      <c r="H114" s="1"/>
    </row>
    <row r="115" spans="1:8" hidden="1" x14ac:dyDescent="0.25">
      <c r="A115" s="11">
        <v>87</v>
      </c>
      <c r="B115" s="12" t="s">
        <v>654</v>
      </c>
      <c r="C115" s="12" t="s">
        <v>655</v>
      </c>
      <c r="D115" s="380"/>
      <c r="E115" s="30"/>
      <c r="F115" s="30"/>
      <c r="G115" s="377"/>
      <c r="H115" s="1"/>
    </row>
    <row r="116" spans="1:8" hidden="1" x14ac:dyDescent="0.25">
      <c r="A116" s="11">
        <v>88</v>
      </c>
      <c r="B116" s="12" t="s">
        <v>652</v>
      </c>
      <c r="C116" s="12" t="s">
        <v>653</v>
      </c>
      <c r="D116" s="380"/>
      <c r="E116" s="30"/>
      <c r="F116" s="30"/>
      <c r="G116" s="377"/>
      <c r="H116" s="1"/>
    </row>
    <row r="117" spans="1:8" x14ac:dyDescent="0.25">
      <c r="A117" s="11">
        <v>89</v>
      </c>
      <c r="B117" s="12" t="s">
        <v>146</v>
      </c>
      <c r="C117" s="1" t="s">
        <v>108</v>
      </c>
      <c r="D117" s="380">
        <v>15000</v>
      </c>
      <c r="E117" s="30">
        <v>1000</v>
      </c>
      <c r="F117" s="30">
        <v>25</v>
      </c>
      <c r="G117" s="377">
        <f t="shared" si="6"/>
        <v>2.5000000000000001E-2</v>
      </c>
      <c r="H117" s="1" t="s">
        <v>555</v>
      </c>
    </row>
    <row r="118" spans="1:8" x14ac:dyDescent="0.25">
      <c r="A118" s="11">
        <v>90</v>
      </c>
      <c r="B118" s="14" t="s">
        <v>198</v>
      </c>
      <c r="C118" s="3" t="s">
        <v>109</v>
      </c>
      <c r="D118" s="31">
        <f>D110+D111+D112+D114+D117</f>
        <v>245000</v>
      </c>
      <c r="E118" s="31">
        <f>E110+E111+E112+E114+E117</f>
        <v>255455</v>
      </c>
      <c r="F118" s="31">
        <f>F110+F111+F112+F114+F117</f>
        <v>254480</v>
      </c>
      <c r="G118" s="377">
        <f t="shared" si="6"/>
        <v>0.9961832808126676</v>
      </c>
      <c r="H118" s="1"/>
    </row>
    <row r="119" spans="1:8" hidden="1" x14ac:dyDescent="0.25">
      <c r="B119" s="14"/>
      <c r="C119" s="1"/>
      <c r="D119" s="380"/>
      <c r="E119" s="380"/>
      <c r="F119" s="1"/>
      <c r="G119" s="377"/>
      <c r="H119" s="1"/>
    </row>
    <row r="120" spans="1:8" x14ac:dyDescent="0.25">
      <c r="A120" s="587" t="s">
        <v>197</v>
      </c>
      <c r="B120" s="587"/>
      <c r="C120" s="1"/>
      <c r="D120" s="380"/>
      <c r="E120" s="380"/>
      <c r="F120" s="1"/>
      <c r="G120" s="377"/>
      <c r="H120" s="1"/>
    </row>
    <row r="121" spans="1:8" hidden="1" x14ac:dyDescent="0.25">
      <c r="A121" s="11">
        <v>91</v>
      </c>
      <c r="B121" s="13" t="s">
        <v>147</v>
      </c>
      <c r="C121" s="2" t="s">
        <v>110</v>
      </c>
      <c r="D121" s="380"/>
      <c r="E121" s="380"/>
      <c r="F121" s="30"/>
      <c r="G121" s="377"/>
      <c r="H121" s="1"/>
    </row>
    <row r="122" spans="1:8" x14ac:dyDescent="0.25">
      <c r="A122" s="11">
        <v>92</v>
      </c>
      <c r="B122" s="13" t="s">
        <v>635</v>
      </c>
      <c r="C122" s="2" t="s">
        <v>634</v>
      </c>
      <c r="D122" s="380"/>
      <c r="E122" s="380"/>
      <c r="F122" s="30">
        <v>20000</v>
      </c>
      <c r="G122" s="377"/>
      <c r="H122" s="1"/>
    </row>
    <row r="123" spans="1:8" hidden="1" x14ac:dyDescent="0.25">
      <c r="A123" s="11">
        <v>93</v>
      </c>
      <c r="B123" s="13" t="s">
        <v>628</v>
      </c>
      <c r="C123" s="13" t="s">
        <v>627</v>
      </c>
      <c r="D123" s="380"/>
      <c r="E123" s="380"/>
      <c r="F123" s="30"/>
      <c r="G123" s="377"/>
      <c r="H123" s="1"/>
    </row>
    <row r="124" spans="1:8" x14ac:dyDescent="0.25">
      <c r="A124" s="11">
        <v>94</v>
      </c>
      <c r="B124" s="14" t="s">
        <v>168</v>
      </c>
      <c r="C124" s="3" t="s">
        <v>111</v>
      </c>
      <c r="D124" s="380"/>
      <c r="E124" s="380"/>
      <c r="F124" s="31">
        <f>+F123+F122+F121</f>
        <v>20000</v>
      </c>
      <c r="G124" s="377"/>
      <c r="H124" s="1"/>
    </row>
    <row r="125" spans="1:8" hidden="1" x14ac:dyDescent="0.25">
      <c r="A125" s="11"/>
      <c r="B125" s="14"/>
      <c r="C125" s="1"/>
      <c r="D125" s="380"/>
      <c r="E125" s="380"/>
      <c r="F125" s="1"/>
      <c r="G125" s="377"/>
      <c r="H125" s="1"/>
    </row>
    <row r="126" spans="1:8" hidden="1" x14ac:dyDescent="0.25">
      <c r="A126" s="456" t="s">
        <v>532</v>
      </c>
      <c r="B126" s="337"/>
      <c r="C126" s="14"/>
      <c r="D126" s="380"/>
      <c r="E126" s="380"/>
      <c r="F126" s="1"/>
      <c r="G126" s="377"/>
      <c r="H126" s="1"/>
    </row>
    <row r="127" spans="1:8" hidden="1" x14ac:dyDescent="0.25">
      <c r="A127" s="11">
        <v>95</v>
      </c>
      <c r="B127" s="15" t="s">
        <v>528</v>
      </c>
      <c r="C127" s="15" t="s">
        <v>529</v>
      </c>
      <c r="D127" s="380"/>
      <c r="E127" s="380"/>
      <c r="F127" s="1"/>
      <c r="G127" s="377"/>
      <c r="H127" s="1"/>
    </row>
    <row r="128" spans="1:8" hidden="1" x14ac:dyDescent="0.25">
      <c r="A128" s="11">
        <v>96</v>
      </c>
      <c r="B128" s="23" t="s">
        <v>530</v>
      </c>
      <c r="C128" s="14" t="s">
        <v>531</v>
      </c>
      <c r="D128" s="380"/>
      <c r="E128" s="380"/>
      <c r="F128" s="1"/>
      <c r="G128" s="377"/>
      <c r="H128" s="1"/>
    </row>
    <row r="129" spans="1:10" hidden="1" x14ac:dyDescent="0.25">
      <c r="A129" s="11"/>
      <c r="B129" s="14"/>
      <c r="C129" s="1"/>
      <c r="D129" s="380"/>
      <c r="E129" s="380"/>
      <c r="F129" s="1"/>
      <c r="G129" s="377"/>
      <c r="H129" s="1"/>
    </row>
    <row r="130" spans="1:10" ht="15.75" x14ac:dyDescent="0.25">
      <c r="A130" s="11">
        <v>97</v>
      </c>
      <c r="B130" s="16" t="s">
        <v>200</v>
      </c>
      <c r="C130" s="5" t="s">
        <v>112</v>
      </c>
      <c r="D130" s="33">
        <f>D93+D97+D106+D118+D124</f>
        <v>245000</v>
      </c>
      <c r="E130" s="33">
        <f>E93+E97+E106+E118+E124</f>
        <v>255455</v>
      </c>
      <c r="F130" s="33">
        <f>F93+F97+F106+F118+F124</f>
        <v>274480</v>
      </c>
      <c r="G130" s="377">
        <f t="shared" ref="G130:G139" si="7">F130/E130</f>
        <v>1.0744749564502554</v>
      </c>
      <c r="H130" s="1"/>
    </row>
    <row r="131" spans="1:10" hidden="1" x14ac:dyDescent="0.25">
      <c r="A131" s="11">
        <v>98</v>
      </c>
      <c r="B131" s="12" t="s">
        <v>169</v>
      </c>
      <c r="C131" s="1" t="s">
        <v>113</v>
      </c>
      <c r="D131" s="380"/>
      <c r="E131" s="380"/>
      <c r="F131" s="30"/>
      <c r="G131" s="377"/>
      <c r="H131" s="1"/>
    </row>
    <row r="132" spans="1:10" x14ac:dyDescent="0.25">
      <c r="A132" s="11">
        <v>99</v>
      </c>
      <c r="B132" s="12" t="s">
        <v>170</v>
      </c>
      <c r="C132" s="1" t="s">
        <v>148</v>
      </c>
      <c r="D132" s="380">
        <v>1368344</v>
      </c>
      <c r="E132" s="30">
        <v>107454</v>
      </c>
      <c r="F132" s="30">
        <v>107454</v>
      </c>
      <c r="G132" s="377">
        <f t="shared" ref="G132" si="8">F132/E132</f>
        <v>1</v>
      </c>
      <c r="H132" s="1"/>
    </row>
    <row r="133" spans="1:10" hidden="1" x14ac:dyDescent="0.25">
      <c r="A133" s="11">
        <v>100</v>
      </c>
      <c r="B133" s="12" t="s">
        <v>533</v>
      </c>
      <c r="C133" s="12" t="s">
        <v>534</v>
      </c>
      <c r="D133" s="380"/>
      <c r="E133" s="380"/>
      <c r="F133" s="30"/>
      <c r="G133" s="377"/>
      <c r="H133" s="1"/>
    </row>
    <row r="134" spans="1:10" x14ac:dyDescent="0.25">
      <c r="A134" s="11">
        <v>101</v>
      </c>
      <c r="B134" s="12" t="s">
        <v>114</v>
      </c>
      <c r="C134" s="1" t="s">
        <v>115</v>
      </c>
      <c r="D134" s="380">
        <v>14467112</v>
      </c>
      <c r="E134" s="380">
        <v>11005695</v>
      </c>
      <c r="F134" s="30">
        <v>11005695</v>
      </c>
      <c r="G134" s="377">
        <f t="shared" si="7"/>
        <v>1</v>
      </c>
      <c r="H134" s="374"/>
    </row>
    <row r="135" spans="1:10" x14ac:dyDescent="0.25">
      <c r="A135" s="11">
        <v>102</v>
      </c>
      <c r="B135" s="13" t="s">
        <v>171</v>
      </c>
      <c r="C135" s="2" t="s">
        <v>116</v>
      </c>
      <c r="D135" s="30">
        <f>D131+D132+D134</f>
        <v>15835456</v>
      </c>
      <c r="E135" s="30">
        <f>+E134+E133+E132+E131</f>
        <v>11113149</v>
      </c>
      <c r="F135" s="30">
        <f>+F134+F133+F132+F131</f>
        <v>11113149</v>
      </c>
      <c r="G135" s="377">
        <f t="shared" si="7"/>
        <v>1</v>
      </c>
      <c r="H135" s="1"/>
    </row>
    <row r="136" spans="1:10" ht="15.75" x14ac:dyDescent="0.25">
      <c r="A136" s="11">
        <v>103</v>
      </c>
      <c r="B136" s="39" t="s">
        <v>199</v>
      </c>
      <c r="C136" s="5" t="s">
        <v>117</v>
      </c>
      <c r="D136" s="33">
        <f>D135</f>
        <v>15835456</v>
      </c>
      <c r="E136" s="33">
        <f t="shared" ref="E136" si="9">E135</f>
        <v>11113149</v>
      </c>
      <c r="F136" s="33">
        <f t="shared" ref="F136" si="10">F135</f>
        <v>11113149</v>
      </c>
      <c r="G136" s="377">
        <f t="shared" si="7"/>
        <v>1</v>
      </c>
      <c r="H136" s="1"/>
    </row>
    <row r="137" spans="1:10" x14ac:dyDescent="0.25">
      <c r="A137" s="11"/>
      <c r="B137" s="12"/>
      <c r="C137" s="1"/>
      <c r="D137" s="380"/>
      <c r="E137" s="380"/>
      <c r="F137" s="30"/>
      <c r="G137" s="377"/>
      <c r="H137" s="1"/>
    </row>
    <row r="138" spans="1:10" ht="15.75" x14ac:dyDescent="0.25">
      <c r="A138" s="11">
        <v>104</v>
      </c>
      <c r="B138" s="16" t="s">
        <v>149</v>
      </c>
      <c r="C138" s="7"/>
      <c r="D138" s="33">
        <f>D75+D82</f>
        <v>16080456</v>
      </c>
      <c r="E138" s="33">
        <f>E75+E82</f>
        <v>11368604</v>
      </c>
      <c r="F138" s="33">
        <f>F75+F82</f>
        <v>10865513</v>
      </c>
      <c r="G138" s="377">
        <f t="shared" si="7"/>
        <v>0.95574733714007454</v>
      </c>
      <c r="H138" s="374"/>
      <c r="I138" s="34"/>
    </row>
    <row r="139" spans="1:10" ht="15.75" x14ac:dyDescent="0.25">
      <c r="A139" s="11">
        <v>105</v>
      </c>
      <c r="B139" s="16" t="s">
        <v>150</v>
      </c>
      <c r="C139" s="7"/>
      <c r="D139" s="33">
        <f>D130+D136</f>
        <v>16080456</v>
      </c>
      <c r="E139" s="33">
        <f>E130+E136</f>
        <v>11368604</v>
      </c>
      <c r="F139" s="33">
        <f>F130+F136</f>
        <v>11387629</v>
      </c>
      <c r="G139" s="377">
        <f t="shared" si="7"/>
        <v>1.0016734684399244</v>
      </c>
      <c r="H139" s="374"/>
      <c r="I139" s="34"/>
      <c r="J139" s="34"/>
    </row>
    <row r="140" spans="1:10" x14ac:dyDescent="0.25">
      <c r="A140" s="38"/>
      <c r="H140" s="34"/>
    </row>
    <row r="141" spans="1:10" x14ac:dyDescent="0.25">
      <c r="H141" s="34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</sheetData>
  <mergeCells count="12">
    <mergeCell ref="A3:B3"/>
    <mergeCell ref="A21:B21"/>
    <mergeCell ref="A47:B47"/>
    <mergeCell ref="A55:B55"/>
    <mergeCell ref="A99:B99"/>
    <mergeCell ref="A108:B108"/>
    <mergeCell ref="A120:B120"/>
    <mergeCell ref="A64:B64"/>
    <mergeCell ref="A69:B69"/>
    <mergeCell ref="A77:B77"/>
    <mergeCell ref="A84:B84"/>
    <mergeCell ref="A95:B95"/>
  </mergeCells>
  <pageMargins left="0.27559055118110237" right="0.27559055118110237" top="0.98425196850393704" bottom="0.27559055118110237" header="0.51181102362204722" footer="0.51181102362204722"/>
  <pageSetup paperSize="9" scale="61" fitToHeight="0" orientation="portrait" r:id="rId1"/>
  <headerFooter>
    <oddHeader>&amp;C&amp;"-,Félkövér"Tápiógyörgye Községi Könyvtár és Művelődési Ház&amp;R&amp;"-,Félkövér"5. melléklet
1/2020. (I.27.) rendelet
adatok:ezer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4"/>
  <sheetViews>
    <sheetView topLeftCell="A108" zoomScaleNormal="100" workbookViewId="0">
      <selection activeCell="H1" sqref="E1:H1048576"/>
    </sheetView>
  </sheetViews>
  <sheetFormatPr defaultRowHeight="15" x14ac:dyDescent="0.25"/>
  <cols>
    <col min="1" max="1" width="6.85546875" style="17" customWidth="1"/>
    <col min="2" max="2" width="42.42578125" customWidth="1"/>
    <col min="3" max="3" width="6.7109375" bestFit="1" customWidth="1"/>
    <col min="4" max="4" width="14" customWidth="1"/>
    <col min="5" max="5" width="16" customWidth="1"/>
    <col min="6" max="7" width="14" customWidth="1"/>
    <col min="8" max="8" width="39.42578125" customWidth="1"/>
    <col min="9" max="9" width="10.28515625" bestFit="1" customWidth="1"/>
  </cols>
  <sheetData>
    <row r="1" spans="1:8" s="21" customFormat="1" ht="47.25" x14ac:dyDescent="0.25">
      <c r="A1" s="9" t="s">
        <v>419</v>
      </c>
      <c r="B1" s="9" t="s">
        <v>0</v>
      </c>
      <c r="C1" s="20" t="s">
        <v>174</v>
      </c>
      <c r="D1" s="20" t="s">
        <v>570</v>
      </c>
      <c r="E1" s="10" t="s">
        <v>648</v>
      </c>
      <c r="F1" s="10" t="s">
        <v>649</v>
      </c>
      <c r="G1" s="10" t="s">
        <v>580</v>
      </c>
      <c r="H1" s="19" t="s">
        <v>582</v>
      </c>
    </row>
    <row r="2" spans="1:8" x14ac:dyDescent="0.25">
      <c r="A2" s="11"/>
      <c r="B2" s="12"/>
      <c r="C2" s="1"/>
      <c r="D2" s="1"/>
      <c r="E2" s="380"/>
      <c r="F2" s="1"/>
      <c r="G2" s="12"/>
      <c r="H2" s="1"/>
    </row>
    <row r="3" spans="1:8" x14ac:dyDescent="0.25">
      <c r="A3" s="587" t="s">
        <v>175</v>
      </c>
      <c r="B3" s="587"/>
      <c r="C3" s="1"/>
      <c r="D3" s="1"/>
      <c r="E3" s="380"/>
      <c r="F3" s="1"/>
      <c r="G3" s="12"/>
      <c r="H3" s="1"/>
    </row>
    <row r="4" spans="1:8" x14ac:dyDescent="0.25">
      <c r="A4" s="11">
        <v>1</v>
      </c>
      <c r="B4" s="12" t="s">
        <v>120</v>
      </c>
      <c r="C4" s="1" t="s">
        <v>2</v>
      </c>
      <c r="D4" s="380">
        <v>15996500</v>
      </c>
      <c r="E4" s="30">
        <v>18882817</v>
      </c>
      <c r="F4" s="30">
        <v>18811901</v>
      </c>
      <c r="G4" s="377">
        <f>F4/E4</f>
        <v>0.99624441628598104</v>
      </c>
      <c r="H4" s="1"/>
    </row>
    <row r="5" spans="1:8" hidden="1" x14ac:dyDescent="0.25">
      <c r="A5" s="11">
        <v>2</v>
      </c>
      <c r="B5" s="12" t="s">
        <v>545</v>
      </c>
      <c r="C5" s="1" t="s">
        <v>546</v>
      </c>
      <c r="D5" s="380"/>
      <c r="E5" s="380"/>
      <c r="F5" s="30"/>
      <c r="G5" s="377"/>
      <c r="H5" s="1"/>
    </row>
    <row r="6" spans="1:8" hidden="1" x14ac:dyDescent="0.25">
      <c r="A6" s="11">
        <v>3</v>
      </c>
      <c r="B6" s="12" t="s">
        <v>121</v>
      </c>
      <c r="C6" s="1" t="s">
        <v>3</v>
      </c>
      <c r="D6" s="380"/>
      <c r="E6" s="380"/>
      <c r="F6" s="30"/>
      <c r="G6" s="377"/>
      <c r="H6" s="1"/>
    </row>
    <row r="7" spans="1:8" hidden="1" x14ac:dyDescent="0.25">
      <c r="A7" s="11">
        <v>4</v>
      </c>
      <c r="B7" s="12" t="s">
        <v>4</v>
      </c>
      <c r="C7" s="1" t="s">
        <v>5</v>
      </c>
      <c r="D7" s="380"/>
      <c r="E7" s="380"/>
      <c r="F7" s="30"/>
      <c r="G7" s="377"/>
      <c r="H7" s="1"/>
    </row>
    <row r="8" spans="1:8" hidden="1" x14ac:dyDescent="0.25">
      <c r="A8" s="11">
        <v>5</v>
      </c>
      <c r="B8" s="12" t="s">
        <v>6</v>
      </c>
      <c r="C8" s="1" t="s">
        <v>7</v>
      </c>
      <c r="D8" s="380"/>
      <c r="E8" s="380"/>
      <c r="F8" s="30"/>
      <c r="G8" s="377"/>
      <c r="H8" s="1"/>
    </row>
    <row r="9" spans="1:8" hidden="1" x14ac:dyDescent="0.25">
      <c r="A9" s="11">
        <v>6</v>
      </c>
      <c r="B9" s="12" t="s">
        <v>8</v>
      </c>
      <c r="C9" s="12" t="s">
        <v>9</v>
      </c>
      <c r="D9" s="380"/>
      <c r="E9" s="380"/>
      <c r="F9" s="30"/>
      <c r="G9" s="377"/>
      <c r="H9" s="1"/>
    </row>
    <row r="10" spans="1:8" hidden="1" x14ac:dyDescent="0.25">
      <c r="A10" s="11">
        <v>7</v>
      </c>
      <c r="B10" s="12" t="s">
        <v>122</v>
      </c>
      <c r="C10" s="1" t="s">
        <v>10</v>
      </c>
      <c r="D10" s="380"/>
      <c r="E10" s="380"/>
      <c r="F10" s="30"/>
      <c r="G10" s="377"/>
      <c r="H10" s="1"/>
    </row>
    <row r="11" spans="1:8" ht="30" x14ac:dyDescent="0.25">
      <c r="A11" s="11">
        <v>8</v>
      </c>
      <c r="B11" s="12" t="s">
        <v>123</v>
      </c>
      <c r="C11" s="1" t="s">
        <v>11</v>
      </c>
      <c r="D11" s="380">
        <v>1900000</v>
      </c>
      <c r="E11" s="380">
        <v>1249270</v>
      </c>
      <c r="F11" s="30">
        <v>1249270</v>
      </c>
      <c r="G11" s="377">
        <f t="shared" ref="G11:G40" si="0">F11/E11</f>
        <v>1</v>
      </c>
      <c r="H11" s="373" t="s">
        <v>589</v>
      </c>
    </row>
    <row r="12" spans="1:8" x14ac:dyDescent="0.25">
      <c r="A12" s="11">
        <v>9</v>
      </c>
      <c r="B12" s="13" t="s">
        <v>152</v>
      </c>
      <c r="C12" s="2" t="s">
        <v>12</v>
      </c>
      <c r="D12" s="382">
        <f>SUM(D4:D11)</f>
        <v>17896500</v>
      </c>
      <c r="E12" s="32">
        <f t="shared" ref="E12:F12" si="1">SUM(E4:E11)</f>
        <v>20132087</v>
      </c>
      <c r="F12" s="32">
        <f t="shared" si="1"/>
        <v>20061171</v>
      </c>
      <c r="G12" s="377">
        <f t="shared" si="0"/>
        <v>0.99647746406023374</v>
      </c>
      <c r="H12" s="1"/>
    </row>
    <row r="13" spans="1:8" hidden="1" x14ac:dyDescent="0.25">
      <c r="A13" s="11">
        <v>10</v>
      </c>
      <c r="B13" s="12" t="s">
        <v>124</v>
      </c>
      <c r="C13" s="1" t="s">
        <v>13</v>
      </c>
      <c r="D13" s="380"/>
      <c r="E13" s="380"/>
      <c r="F13" s="30"/>
      <c r="G13" s="377"/>
      <c r="H13" s="1"/>
    </row>
    <row r="14" spans="1:8" hidden="1" x14ac:dyDescent="0.25">
      <c r="A14" s="11">
        <v>11</v>
      </c>
      <c r="B14" s="12" t="s">
        <v>14</v>
      </c>
      <c r="C14" s="1" t="s">
        <v>15</v>
      </c>
      <c r="D14" s="380"/>
      <c r="E14" s="380"/>
      <c r="F14" s="30"/>
      <c r="G14" s="377"/>
      <c r="H14" s="1"/>
    </row>
    <row r="15" spans="1:8" hidden="1" x14ac:dyDescent="0.25">
      <c r="A15" s="11">
        <v>12</v>
      </c>
      <c r="B15" s="12" t="s">
        <v>16</v>
      </c>
      <c r="C15" s="1" t="s">
        <v>17</v>
      </c>
      <c r="D15" s="380">
        <v>0</v>
      </c>
      <c r="E15" s="380"/>
      <c r="F15" s="30"/>
      <c r="G15" s="377"/>
      <c r="H15" s="373"/>
    </row>
    <row r="16" spans="1:8" hidden="1" x14ac:dyDescent="0.25">
      <c r="A16" s="11">
        <v>13</v>
      </c>
      <c r="B16" s="13" t="s">
        <v>153</v>
      </c>
      <c r="C16" s="2" t="s">
        <v>18</v>
      </c>
      <c r="D16" s="382">
        <f>D13+D14+D15</f>
        <v>0</v>
      </c>
      <c r="E16" s="380"/>
      <c r="F16" s="32"/>
      <c r="G16" s="377"/>
      <c r="H16" s="1"/>
    </row>
    <row r="17" spans="1:8" x14ac:dyDescent="0.25">
      <c r="A17" s="17">
        <v>14</v>
      </c>
      <c r="B17" s="23" t="s">
        <v>176</v>
      </c>
      <c r="C17" s="3" t="s">
        <v>19</v>
      </c>
      <c r="D17" s="381">
        <f>D12+D16</f>
        <v>17896500</v>
      </c>
      <c r="E17" s="31">
        <f t="shared" ref="E17:F17" si="2">E12+E16</f>
        <v>20132087</v>
      </c>
      <c r="F17" s="31">
        <f t="shared" si="2"/>
        <v>20061171</v>
      </c>
      <c r="G17" s="377">
        <f t="shared" si="0"/>
        <v>0.99647746406023374</v>
      </c>
      <c r="H17" s="1"/>
    </row>
    <row r="18" spans="1:8" x14ac:dyDescent="0.25">
      <c r="A18" s="11"/>
      <c r="B18" s="23"/>
      <c r="C18" s="1"/>
      <c r="D18" s="380"/>
      <c r="E18" s="380"/>
      <c r="F18" s="1"/>
      <c r="G18" s="377"/>
      <c r="H18" s="1"/>
    </row>
    <row r="19" spans="1:8" x14ac:dyDescent="0.25">
      <c r="A19" s="11">
        <v>15</v>
      </c>
      <c r="B19" s="14" t="s">
        <v>600</v>
      </c>
      <c r="C19" s="3" t="s">
        <v>20</v>
      </c>
      <c r="D19" s="381">
        <v>3489818</v>
      </c>
      <c r="E19" s="380">
        <v>3647312</v>
      </c>
      <c r="F19" s="31">
        <v>3647312</v>
      </c>
      <c r="G19" s="377">
        <f t="shared" si="0"/>
        <v>1</v>
      </c>
      <c r="H19" s="1"/>
    </row>
    <row r="20" spans="1:8" x14ac:dyDescent="0.25">
      <c r="A20" s="11"/>
      <c r="B20" s="14"/>
      <c r="C20" s="1"/>
      <c r="D20" s="380"/>
      <c r="E20" s="380"/>
      <c r="F20" s="30"/>
      <c r="G20" s="377"/>
      <c r="H20" s="1"/>
    </row>
    <row r="21" spans="1:8" x14ac:dyDescent="0.25">
      <c r="A21" s="587" t="s">
        <v>177</v>
      </c>
      <c r="B21" s="587"/>
      <c r="C21" s="1"/>
      <c r="D21" s="380"/>
      <c r="E21" s="380"/>
      <c r="F21" s="30"/>
      <c r="G21" s="377"/>
      <c r="H21" s="1"/>
    </row>
    <row r="22" spans="1:8" x14ac:dyDescent="0.25">
      <c r="A22" s="11">
        <v>16</v>
      </c>
      <c r="B22" s="12" t="s">
        <v>21</v>
      </c>
      <c r="C22" s="1" t="s">
        <v>22</v>
      </c>
      <c r="D22" s="380">
        <v>15000</v>
      </c>
      <c r="E22" s="30">
        <v>15000</v>
      </c>
      <c r="F22" s="30"/>
      <c r="G22" s="377">
        <f t="shared" si="0"/>
        <v>0</v>
      </c>
      <c r="H22" s="1" t="s">
        <v>558</v>
      </c>
    </row>
    <row r="23" spans="1:8" ht="45" x14ac:dyDescent="0.25">
      <c r="A23" s="11">
        <v>17</v>
      </c>
      <c r="B23" s="12" t="s">
        <v>23</v>
      </c>
      <c r="C23" s="1" t="s">
        <v>24</v>
      </c>
      <c r="D23" s="380">
        <v>34154000</v>
      </c>
      <c r="E23" s="30">
        <v>37000000</v>
      </c>
      <c r="F23" s="30">
        <v>36452039</v>
      </c>
      <c r="G23" s="377">
        <f t="shared" si="0"/>
        <v>0.98519024324324322</v>
      </c>
      <c r="H23" s="373" t="s">
        <v>679</v>
      </c>
    </row>
    <row r="24" spans="1:8" x14ac:dyDescent="0.25">
      <c r="A24" s="11">
        <v>18</v>
      </c>
      <c r="B24" s="13" t="s">
        <v>157</v>
      </c>
      <c r="C24" s="2" t="s">
        <v>25</v>
      </c>
      <c r="D24" s="382">
        <f>D22+D23</f>
        <v>34169000</v>
      </c>
      <c r="E24" s="32">
        <f>+E23+E22</f>
        <v>37015000</v>
      </c>
      <c r="F24" s="32">
        <f>+F23+F22</f>
        <v>36452039</v>
      </c>
      <c r="G24" s="377">
        <f t="shared" si="0"/>
        <v>0.98479100364717009</v>
      </c>
      <c r="H24" s="1"/>
    </row>
    <row r="25" spans="1:8" x14ac:dyDescent="0.25">
      <c r="A25" s="11">
        <v>19</v>
      </c>
      <c r="B25" s="12" t="s">
        <v>26</v>
      </c>
      <c r="C25" s="1" t="s">
        <v>27</v>
      </c>
      <c r="D25" s="380">
        <v>39000</v>
      </c>
      <c r="E25" s="30">
        <v>39000</v>
      </c>
      <c r="F25" s="30">
        <v>39000</v>
      </c>
      <c r="G25" s="377">
        <f t="shared" si="0"/>
        <v>1</v>
      </c>
      <c r="H25" s="1" t="s">
        <v>539</v>
      </c>
    </row>
    <row r="26" spans="1:8" x14ac:dyDescent="0.25">
      <c r="A26" s="11">
        <v>20</v>
      </c>
      <c r="B26" s="12" t="s">
        <v>28</v>
      </c>
      <c r="C26" s="1" t="s">
        <v>29</v>
      </c>
      <c r="D26" s="380">
        <v>200000</v>
      </c>
      <c r="E26" s="30">
        <v>150000</v>
      </c>
      <c r="F26" s="30">
        <v>141629</v>
      </c>
      <c r="G26" s="377">
        <f t="shared" si="0"/>
        <v>0.94419333333333333</v>
      </c>
      <c r="H26" s="1" t="s">
        <v>421</v>
      </c>
    </row>
    <row r="27" spans="1:8" x14ac:dyDescent="0.25">
      <c r="A27" s="11">
        <v>21</v>
      </c>
      <c r="B27" s="13" t="s">
        <v>158</v>
      </c>
      <c r="C27" s="2" t="s">
        <v>30</v>
      </c>
      <c r="D27" s="382">
        <f>D25+D26</f>
        <v>239000</v>
      </c>
      <c r="E27" s="32">
        <f>+E26+E25</f>
        <v>189000</v>
      </c>
      <c r="F27" s="32">
        <f>+F26+F25</f>
        <v>180629</v>
      </c>
      <c r="G27" s="377">
        <f t="shared" si="0"/>
        <v>0.95570899470899473</v>
      </c>
      <c r="H27" s="1"/>
    </row>
    <row r="28" spans="1:8" x14ac:dyDescent="0.25">
      <c r="A28" s="11">
        <v>22</v>
      </c>
      <c r="B28" s="12" t="s">
        <v>31</v>
      </c>
      <c r="C28" s="1" t="s">
        <v>32</v>
      </c>
      <c r="D28" s="380">
        <v>8000000</v>
      </c>
      <c r="E28" s="30">
        <v>7679406</v>
      </c>
      <c r="F28" s="30">
        <v>7679406</v>
      </c>
      <c r="G28" s="377">
        <f t="shared" si="0"/>
        <v>1</v>
      </c>
      <c r="H28" s="1" t="s">
        <v>680</v>
      </c>
    </row>
    <row r="29" spans="1:8" hidden="1" x14ac:dyDescent="0.25">
      <c r="A29" s="11">
        <v>23</v>
      </c>
      <c r="B29" s="12" t="s">
        <v>119</v>
      </c>
      <c r="C29" s="1" t="s">
        <v>33</v>
      </c>
      <c r="D29" s="380"/>
      <c r="E29" s="30"/>
      <c r="F29" s="30"/>
      <c r="G29" s="377"/>
      <c r="H29" s="1"/>
    </row>
    <row r="30" spans="1:8" ht="60" x14ac:dyDescent="0.25">
      <c r="A30" s="11">
        <v>24</v>
      </c>
      <c r="B30" s="12" t="s">
        <v>34</v>
      </c>
      <c r="C30" s="1" t="s">
        <v>35</v>
      </c>
      <c r="D30" s="380">
        <v>590000</v>
      </c>
      <c r="E30" s="30">
        <v>1500000</v>
      </c>
      <c r="F30" s="30">
        <v>1458645</v>
      </c>
      <c r="G30" s="377">
        <f t="shared" si="0"/>
        <v>0.97243000000000002</v>
      </c>
      <c r="H30" s="373" t="s">
        <v>681</v>
      </c>
    </row>
    <row r="31" spans="1:8" x14ac:dyDescent="0.25">
      <c r="A31" s="11">
        <v>25</v>
      </c>
      <c r="B31" s="12" t="s">
        <v>125</v>
      </c>
      <c r="C31" s="1" t="s">
        <v>36</v>
      </c>
      <c r="D31" s="380">
        <v>360000</v>
      </c>
      <c r="E31" s="30">
        <v>390000</v>
      </c>
      <c r="F31" s="30">
        <v>360000</v>
      </c>
      <c r="G31" s="377">
        <f t="shared" si="0"/>
        <v>0.92307692307692313</v>
      </c>
      <c r="H31" s="1" t="s">
        <v>576</v>
      </c>
    </row>
    <row r="32" spans="1:8" ht="60" x14ac:dyDescent="0.25">
      <c r="A32" s="11">
        <v>26</v>
      </c>
      <c r="B32" s="12" t="s">
        <v>126</v>
      </c>
      <c r="C32" s="1" t="s">
        <v>37</v>
      </c>
      <c r="D32" s="380">
        <v>2040000</v>
      </c>
      <c r="E32" s="30">
        <v>765502</v>
      </c>
      <c r="F32" s="30">
        <v>765502</v>
      </c>
      <c r="G32" s="377">
        <f t="shared" si="0"/>
        <v>1</v>
      </c>
      <c r="H32" s="373" t="s">
        <v>682</v>
      </c>
    </row>
    <row r="33" spans="1:8" x14ac:dyDescent="0.25">
      <c r="A33" s="11">
        <v>27</v>
      </c>
      <c r="B33" s="13" t="s">
        <v>159</v>
      </c>
      <c r="C33" s="2" t="s">
        <v>38</v>
      </c>
      <c r="D33" s="382">
        <f>D28+D29+D30+D31+D32</f>
        <v>10990000</v>
      </c>
      <c r="E33" s="32">
        <f>+E32+E31+E30+E29+E28</f>
        <v>10334908</v>
      </c>
      <c r="F33" s="32">
        <f>+F32+F31+F30+F29+F28</f>
        <v>10263553</v>
      </c>
      <c r="G33" s="377">
        <f t="shared" si="0"/>
        <v>0.99309572954108538</v>
      </c>
      <c r="H33" s="1"/>
    </row>
    <row r="34" spans="1:8" x14ac:dyDescent="0.25">
      <c r="A34" s="11">
        <v>28</v>
      </c>
      <c r="B34" s="12" t="s">
        <v>39</v>
      </c>
      <c r="C34" s="1" t="s">
        <v>40</v>
      </c>
      <c r="D34" s="380"/>
      <c r="E34" s="30">
        <v>49121</v>
      </c>
      <c r="F34" s="30">
        <v>23285</v>
      </c>
      <c r="G34" s="377">
        <f t="shared" si="0"/>
        <v>0.47403350908979869</v>
      </c>
      <c r="H34" s="1" t="s">
        <v>625</v>
      </c>
    </row>
    <row r="35" spans="1:8" x14ac:dyDescent="0.25">
      <c r="A35" s="11">
        <v>29</v>
      </c>
      <c r="B35" s="13" t="s">
        <v>160</v>
      </c>
      <c r="C35" s="2" t="s">
        <v>41</v>
      </c>
      <c r="D35" s="380"/>
      <c r="E35" s="32">
        <f>+E34</f>
        <v>49121</v>
      </c>
      <c r="F35" s="32">
        <f>+F34</f>
        <v>23285</v>
      </c>
      <c r="G35" s="377">
        <f t="shared" si="0"/>
        <v>0.47403350908979869</v>
      </c>
      <c r="H35" s="1"/>
    </row>
    <row r="36" spans="1:8" x14ac:dyDescent="0.25">
      <c r="A36" s="11">
        <v>30</v>
      </c>
      <c r="B36" s="15" t="s">
        <v>42</v>
      </c>
      <c r="C36" s="4" t="s">
        <v>43</v>
      </c>
      <c r="D36" s="380">
        <v>8895000</v>
      </c>
      <c r="E36" s="30">
        <v>9318270</v>
      </c>
      <c r="F36" s="30">
        <v>9219094</v>
      </c>
      <c r="G36" s="377">
        <f t="shared" si="0"/>
        <v>0.98935682267201963</v>
      </c>
      <c r="H36" s="1"/>
    </row>
    <row r="37" spans="1:8" x14ac:dyDescent="0.25">
      <c r="A37" s="11">
        <v>31</v>
      </c>
      <c r="B37" s="15" t="s">
        <v>493</v>
      </c>
      <c r="C37" s="4" t="s">
        <v>44</v>
      </c>
      <c r="D37" s="380">
        <v>565000</v>
      </c>
      <c r="E37" s="30">
        <v>0</v>
      </c>
      <c r="F37" s="30"/>
      <c r="G37" s="377"/>
      <c r="H37" s="1"/>
    </row>
    <row r="38" spans="1:8" x14ac:dyDescent="0.25">
      <c r="A38" s="11">
        <v>32</v>
      </c>
      <c r="B38" s="15" t="s">
        <v>162</v>
      </c>
      <c r="C38" s="1" t="s">
        <v>161</v>
      </c>
      <c r="D38" s="380">
        <v>12000</v>
      </c>
      <c r="E38" s="30">
        <v>12</v>
      </c>
      <c r="F38" s="30">
        <v>8</v>
      </c>
      <c r="G38" s="377">
        <f t="shared" si="0"/>
        <v>0.66666666666666663</v>
      </c>
      <c r="H38" s="373" t="s">
        <v>555</v>
      </c>
    </row>
    <row r="39" spans="1:8" x14ac:dyDescent="0.25">
      <c r="A39" s="11">
        <v>33</v>
      </c>
      <c r="B39" s="13" t="s">
        <v>163</v>
      </c>
      <c r="C39" s="2" t="s">
        <v>45</v>
      </c>
      <c r="D39" s="382">
        <f>D36+D37+D38</f>
        <v>9472000</v>
      </c>
      <c r="E39" s="382">
        <f t="shared" ref="E39" si="3">E36+E37+E38</f>
        <v>9318282</v>
      </c>
      <c r="F39" s="382">
        <f t="shared" ref="F39" si="4">F36+F37+F38</f>
        <v>9219102</v>
      </c>
      <c r="G39" s="377">
        <f t="shared" si="0"/>
        <v>0.98935640711453032</v>
      </c>
      <c r="H39" s="1"/>
    </row>
    <row r="40" spans="1:8" x14ac:dyDescent="0.25">
      <c r="A40" s="11">
        <v>34</v>
      </c>
      <c r="B40" s="23" t="s">
        <v>179</v>
      </c>
      <c r="C40" s="3" t="s">
        <v>46</v>
      </c>
      <c r="D40" s="381">
        <f>D24+D27+D33+D35+D39</f>
        <v>54870000</v>
      </c>
      <c r="E40" s="31">
        <f>E24+E27+E33+E35+E39</f>
        <v>56906311</v>
      </c>
      <c r="F40" s="31">
        <f>F24+F27+F33+F35+F39</f>
        <v>56138608</v>
      </c>
      <c r="G40" s="377">
        <f t="shared" si="0"/>
        <v>0.98650935218766855</v>
      </c>
      <c r="H40" s="1"/>
    </row>
    <row r="41" spans="1:8" hidden="1" x14ac:dyDescent="0.25">
      <c r="A41" s="11"/>
      <c r="B41" s="23"/>
      <c r="C41" s="1"/>
      <c r="D41" s="380"/>
      <c r="E41" s="380"/>
      <c r="F41" s="1"/>
      <c r="G41" s="377"/>
      <c r="H41" s="1"/>
    </row>
    <row r="42" spans="1:8" hidden="1" x14ac:dyDescent="0.25">
      <c r="A42" s="457" t="s">
        <v>180</v>
      </c>
      <c r="B42" s="40"/>
      <c r="C42" s="1"/>
      <c r="D42" s="380"/>
      <c r="E42" s="380"/>
      <c r="F42" s="1"/>
      <c r="G42" s="377"/>
      <c r="H42" s="1"/>
    </row>
    <row r="43" spans="1:8" hidden="1" x14ac:dyDescent="0.25">
      <c r="A43" s="11">
        <v>35</v>
      </c>
      <c r="B43" s="13" t="s">
        <v>128</v>
      </c>
      <c r="C43" s="2" t="s">
        <v>47</v>
      </c>
      <c r="D43" s="380"/>
      <c r="E43" s="380"/>
      <c r="F43" s="30"/>
      <c r="G43" s="377"/>
      <c r="H43" s="1"/>
    </row>
    <row r="44" spans="1:8" hidden="1" x14ac:dyDescent="0.25">
      <c r="A44" s="11">
        <v>36</v>
      </c>
      <c r="B44" s="13" t="s">
        <v>129</v>
      </c>
      <c r="C44" s="2" t="s">
        <v>48</v>
      </c>
      <c r="D44" s="380"/>
      <c r="E44" s="380"/>
      <c r="F44" s="30"/>
      <c r="G44" s="377"/>
      <c r="H44" s="1"/>
    </row>
    <row r="45" spans="1:8" hidden="1" x14ac:dyDescent="0.25">
      <c r="A45" s="11">
        <v>37</v>
      </c>
      <c r="B45" s="23" t="s">
        <v>181</v>
      </c>
      <c r="C45" s="3" t="s">
        <v>49</v>
      </c>
      <c r="D45" s="380"/>
      <c r="E45" s="380"/>
      <c r="F45" s="31"/>
      <c r="G45" s="377"/>
      <c r="H45" s="1"/>
    </row>
    <row r="46" spans="1:8" hidden="1" x14ac:dyDescent="0.25">
      <c r="A46" s="11"/>
      <c r="B46" s="23"/>
      <c r="C46" s="1"/>
      <c r="D46" s="380"/>
      <c r="E46" s="380"/>
      <c r="F46" s="1"/>
      <c r="G46" s="377"/>
      <c r="H46" s="1"/>
    </row>
    <row r="47" spans="1:8" hidden="1" x14ac:dyDescent="0.25">
      <c r="A47" s="587" t="s">
        <v>182</v>
      </c>
      <c r="B47" s="587"/>
      <c r="C47" s="1"/>
      <c r="D47" s="380"/>
      <c r="E47" s="380"/>
      <c r="F47" s="1"/>
      <c r="G47" s="377"/>
      <c r="H47" s="1"/>
    </row>
    <row r="48" spans="1:8" hidden="1" x14ac:dyDescent="0.25">
      <c r="A48" s="11">
        <v>38</v>
      </c>
      <c r="B48" s="15" t="s">
        <v>50</v>
      </c>
      <c r="C48" s="4" t="s">
        <v>51</v>
      </c>
      <c r="D48" s="380"/>
      <c r="E48" s="380"/>
      <c r="F48" s="30"/>
      <c r="G48" s="377"/>
      <c r="H48" s="1"/>
    </row>
    <row r="49" spans="1:8" hidden="1" x14ac:dyDescent="0.25">
      <c r="A49" s="11">
        <v>39</v>
      </c>
      <c r="B49" s="15" t="s">
        <v>154</v>
      </c>
      <c r="C49" s="4" t="s">
        <v>51</v>
      </c>
      <c r="D49" s="380"/>
      <c r="E49" s="380"/>
      <c r="F49" s="30"/>
      <c r="G49" s="377"/>
      <c r="H49" s="1"/>
    </row>
    <row r="50" spans="1:8" hidden="1" x14ac:dyDescent="0.25">
      <c r="A50" s="11">
        <v>40</v>
      </c>
      <c r="B50" s="15" t="s">
        <v>130</v>
      </c>
      <c r="C50" s="4" t="s">
        <v>52</v>
      </c>
      <c r="D50" s="380"/>
      <c r="E50" s="380"/>
      <c r="F50" s="30"/>
      <c r="G50" s="377"/>
      <c r="H50" s="1"/>
    </row>
    <row r="51" spans="1:8" hidden="1" x14ac:dyDescent="0.25">
      <c r="A51" s="11">
        <v>41</v>
      </c>
      <c r="B51" s="15" t="s">
        <v>131</v>
      </c>
      <c r="C51" s="1" t="s">
        <v>53</v>
      </c>
      <c r="D51" s="380"/>
      <c r="E51" s="380"/>
      <c r="F51" s="30"/>
      <c r="G51" s="377"/>
      <c r="H51" s="1"/>
    </row>
    <row r="52" spans="1:8" hidden="1" x14ac:dyDescent="0.25">
      <c r="A52" s="11">
        <v>42</v>
      </c>
      <c r="B52" s="15" t="s">
        <v>54</v>
      </c>
      <c r="C52" s="1" t="s">
        <v>55</v>
      </c>
      <c r="D52" s="380"/>
      <c r="E52" s="380"/>
      <c r="F52" s="30"/>
      <c r="G52" s="377"/>
      <c r="H52" s="1"/>
    </row>
    <row r="53" spans="1:8" hidden="1" x14ac:dyDescent="0.25">
      <c r="A53" s="11">
        <v>43</v>
      </c>
      <c r="B53" s="23" t="s">
        <v>183</v>
      </c>
      <c r="C53" s="3" t="s">
        <v>56</v>
      </c>
      <c r="D53" s="380"/>
      <c r="E53" s="380"/>
      <c r="F53" s="30"/>
      <c r="G53" s="377"/>
      <c r="H53" s="1"/>
    </row>
    <row r="54" spans="1:8" hidden="1" x14ac:dyDescent="0.25">
      <c r="A54" s="11"/>
      <c r="B54" s="23"/>
      <c r="C54" s="1"/>
      <c r="D54" s="380"/>
      <c r="E54" s="380"/>
      <c r="F54" s="1"/>
      <c r="G54" s="377"/>
      <c r="H54" s="1"/>
    </row>
    <row r="55" spans="1:8" hidden="1" x14ac:dyDescent="0.25">
      <c r="A55" s="587" t="s">
        <v>184</v>
      </c>
      <c r="B55" s="587"/>
      <c r="C55" s="1"/>
      <c r="D55" s="380"/>
      <c r="E55" s="380"/>
      <c r="F55" s="1"/>
      <c r="G55" s="377"/>
      <c r="H55" s="1"/>
    </row>
    <row r="56" spans="1:8" hidden="1" x14ac:dyDescent="0.25">
      <c r="A56" s="11">
        <v>44</v>
      </c>
      <c r="B56" s="338" t="s">
        <v>650</v>
      </c>
      <c r="C56" s="15" t="s">
        <v>651</v>
      </c>
      <c r="D56" s="380"/>
      <c r="E56" s="380"/>
      <c r="F56" s="1"/>
      <c r="G56" s="377"/>
      <c r="H56" s="1"/>
    </row>
    <row r="57" spans="1:8" hidden="1" x14ac:dyDescent="0.25">
      <c r="A57" s="11">
        <v>45</v>
      </c>
      <c r="B57" s="13" t="s">
        <v>132</v>
      </c>
      <c r="C57" s="2" t="s">
        <v>57</v>
      </c>
      <c r="D57" s="380"/>
      <c r="E57" s="380"/>
      <c r="F57" s="32"/>
      <c r="G57" s="377"/>
      <c r="H57" s="1"/>
    </row>
    <row r="58" spans="1:8" hidden="1" x14ac:dyDescent="0.25">
      <c r="A58" s="11">
        <v>46</v>
      </c>
      <c r="B58" s="13" t="s">
        <v>58</v>
      </c>
      <c r="C58" s="2" t="s">
        <v>59</v>
      </c>
      <c r="D58" s="380"/>
      <c r="E58" s="380"/>
      <c r="F58" s="32"/>
      <c r="G58" s="377"/>
      <c r="H58" s="1"/>
    </row>
    <row r="59" spans="1:8" hidden="1" x14ac:dyDescent="0.25">
      <c r="A59" s="11">
        <v>47</v>
      </c>
      <c r="B59" s="13" t="s">
        <v>60</v>
      </c>
      <c r="C59" s="2" t="s">
        <v>61</v>
      </c>
      <c r="D59" s="380"/>
      <c r="E59" s="380"/>
      <c r="F59" s="32"/>
      <c r="G59" s="377"/>
      <c r="H59" s="1"/>
    </row>
    <row r="60" spans="1:8" hidden="1" x14ac:dyDescent="0.25">
      <c r="A60" s="11">
        <v>48</v>
      </c>
      <c r="B60" s="13" t="s">
        <v>62</v>
      </c>
      <c r="C60" s="2" t="s">
        <v>63</v>
      </c>
      <c r="D60" s="380"/>
      <c r="E60" s="380"/>
      <c r="F60" s="32"/>
      <c r="G60" s="377"/>
      <c r="H60" s="1"/>
    </row>
    <row r="61" spans="1:8" hidden="1" x14ac:dyDescent="0.25">
      <c r="A61" s="11">
        <v>49</v>
      </c>
      <c r="B61" s="13" t="s">
        <v>64</v>
      </c>
      <c r="C61" s="2" t="s">
        <v>65</v>
      </c>
      <c r="D61" s="380"/>
      <c r="E61" s="380"/>
      <c r="F61" s="32"/>
      <c r="G61" s="377"/>
      <c r="H61" s="1"/>
    </row>
    <row r="62" spans="1:8" hidden="1" x14ac:dyDescent="0.25">
      <c r="A62" s="17">
        <v>50</v>
      </c>
      <c r="B62" s="23" t="s">
        <v>185</v>
      </c>
      <c r="C62" s="3" t="s">
        <v>66</v>
      </c>
      <c r="D62" s="380"/>
      <c r="E62" s="380"/>
      <c r="F62" s="31"/>
      <c r="G62" s="377"/>
      <c r="H62" s="1"/>
    </row>
    <row r="63" spans="1:8" hidden="1" x14ac:dyDescent="0.25">
      <c r="A63" s="11"/>
      <c r="B63" s="23"/>
      <c r="C63" s="1"/>
      <c r="D63" s="380"/>
      <c r="E63" s="380"/>
      <c r="F63" s="1"/>
      <c r="G63" s="377"/>
      <c r="H63" s="1"/>
    </row>
    <row r="64" spans="1:8" hidden="1" x14ac:dyDescent="0.25">
      <c r="A64" s="588" t="s">
        <v>186</v>
      </c>
      <c r="B64" s="588"/>
      <c r="C64" s="1"/>
      <c r="D64" s="380"/>
      <c r="E64" s="380"/>
      <c r="F64" s="1"/>
      <c r="G64" s="377"/>
      <c r="H64" s="1"/>
    </row>
    <row r="65" spans="1:8" hidden="1" x14ac:dyDescent="0.25">
      <c r="A65" s="11">
        <v>51</v>
      </c>
      <c r="B65" s="13" t="s">
        <v>67</v>
      </c>
      <c r="C65" s="2" t="s">
        <v>68</v>
      </c>
      <c r="D65" s="380"/>
      <c r="E65" s="380"/>
      <c r="F65" s="30"/>
      <c r="G65" s="377"/>
      <c r="H65" s="1"/>
    </row>
    <row r="66" spans="1:8" hidden="1" x14ac:dyDescent="0.25">
      <c r="A66" s="11">
        <v>52</v>
      </c>
      <c r="B66" s="13" t="s">
        <v>69</v>
      </c>
      <c r="C66" s="2" t="s">
        <v>70</v>
      </c>
      <c r="D66" s="380"/>
      <c r="E66" s="380"/>
      <c r="F66" s="30"/>
      <c r="G66" s="377"/>
      <c r="H66" s="1"/>
    </row>
    <row r="67" spans="1:8" hidden="1" x14ac:dyDescent="0.25">
      <c r="A67" s="17">
        <v>53</v>
      </c>
      <c r="B67" s="23" t="s">
        <v>187</v>
      </c>
      <c r="C67" s="3" t="s">
        <v>71</v>
      </c>
      <c r="D67" s="380"/>
      <c r="E67" s="380"/>
      <c r="F67" s="30"/>
      <c r="G67" s="377"/>
      <c r="H67" s="1"/>
    </row>
    <row r="68" spans="1:8" hidden="1" x14ac:dyDescent="0.25">
      <c r="A68" s="11"/>
      <c r="B68" s="14"/>
      <c r="C68" s="1"/>
      <c r="D68" s="380"/>
      <c r="E68" s="380"/>
      <c r="F68" s="1"/>
      <c r="G68" s="377"/>
      <c r="H68" s="1"/>
    </row>
    <row r="69" spans="1:8" hidden="1" x14ac:dyDescent="0.25">
      <c r="A69" s="587" t="s">
        <v>188</v>
      </c>
      <c r="B69" s="587"/>
      <c r="C69" s="1"/>
      <c r="D69" s="380"/>
      <c r="E69" s="380"/>
      <c r="F69" s="1"/>
      <c r="G69" s="377"/>
      <c r="H69" s="1"/>
    </row>
    <row r="70" spans="1:8" hidden="1" x14ac:dyDescent="0.25">
      <c r="A70" s="11">
        <v>54</v>
      </c>
      <c r="B70" s="13" t="s">
        <v>133</v>
      </c>
      <c r="C70" s="2" t="s">
        <v>72</v>
      </c>
      <c r="D70" s="380"/>
      <c r="E70" s="380"/>
      <c r="F70" s="30"/>
      <c r="G70" s="377"/>
      <c r="H70" s="1"/>
    </row>
    <row r="71" spans="1:8" hidden="1" x14ac:dyDescent="0.25">
      <c r="A71" s="11">
        <v>55</v>
      </c>
      <c r="B71" s="13" t="s">
        <v>583</v>
      </c>
      <c r="C71" s="2" t="s">
        <v>584</v>
      </c>
      <c r="D71" s="380"/>
      <c r="E71" s="380"/>
      <c r="F71" s="32"/>
      <c r="G71" s="377"/>
      <c r="H71" s="1"/>
    </row>
    <row r="72" spans="1:8" hidden="1" x14ac:dyDescent="0.25">
      <c r="A72" s="17">
        <v>56</v>
      </c>
      <c r="B72" s="14" t="s">
        <v>155</v>
      </c>
      <c r="C72" s="3" t="s">
        <v>73</v>
      </c>
      <c r="D72" s="380"/>
      <c r="E72" s="380"/>
      <c r="F72" s="31"/>
      <c r="G72" s="377"/>
      <c r="H72" s="1"/>
    </row>
    <row r="73" spans="1:8" hidden="1" x14ac:dyDescent="0.25">
      <c r="A73" s="11"/>
      <c r="B73" s="14"/>
      <c r="C73" s="1"/>
      <c r="D73" s="380"/>
      <c r="E73" s="380"/>
      <c r="F73" s="1"/>
      <c r="G73" s="377"/>
      <c r="H73" s="1"/>
    </row>
    <row r="74" spans="1:8" hidden="1" x14ac:dyDescent="0.25">
      <c r="A74" s="11"/>
      <c r="B74" s="14"/>
      <c r="C74" s="1"/>
      <c r="D74" s="380"/>
      <c r="E74" s="380"/>
      <c r="F74" s="1"/>
      <c r="G74" s="377"/>
      <c r="H74" s="1"/>
    </row>
    <row r="75" spans="1:8" ht="15.75" x14ac:dyDescent="0.25">
      <c r="A75" s="11">
        <v>57</v>
      </c>
      <c r="B75" s="16" t="s">
        <v>164</v>
      </c>
      <c r="C75" s="5" t="s">
        <v>74</v>
      </c>
      <c r="D75" s="383">
        <f>D17+D19+D40+D45+D53+D62+D67+D72</f>
        <v>76256318</v>
      </c>
      <c r="E75" s="33">
        <f>E17+E19+E40+E45+E53+E62+E67+E72</f>
        <v>80685710</v>
      </c>
      <c r="F75" s="33">
        <f>F17+F19+F40+F45+F53+F62+F67+F72</f>
        <v>79847091</v>
      </c>
      <c r="G75" s="377">
        <f t="shared" ref="G75:G118" si="5">F75/E75</f>
        <v>0.98960635036860922</v>
      </c>
      <c r="H75" s="1"/>
    </row>
    <row r="76" spans="1:8" ht="15.75" hidden="1" x14ac:dyDescent="0.25">
      <c r="A76" s="11"/>
      <c r="B76" s="16"/>
      <c r="C76" s="1"/>
      <c r="D76" s="380"/>
      <c r="E76" s="380"/>
      <c r="F76" s="1"/>
      <c r="G76" s="377"/>
      <c r="H76" s="1"/>
    </row>
    <row r="77" spans="1:8" hidden="1" x14ac:dyDescent="0.25">
      <c r="A77" s="587" t="s">
        <v>189</v>
      </c>
      <c r="B77" s="587"/>
      <c r="C77" s="1"/>
      <c r="D77" s="380"/>
      <c r="E77" s="380"/>
      <c r="F77" s="1"/>
      <c r="G77" s="377"/>
      <c r="H77" s="1"/>
    </row>
    <row r="78" spans="1:8" hidden="1" x14ac:dyDescent="0.25">
      <c r="A78" s="11">
        <v>58</v>
      </c>
      <c r="B78" s="12" t="s">
        <v>165</v>
      </c>
      <c r="C78" s="1" t="s">
        <v>75</v>
      </c>
      <c r="D78" s="380"/>
      <c r="E78" s="380"/>
      <c r="F78" s="30"/>
      <c r="G78" s="377"/>
      <c r="H78" s="1"/>
    </row>
    <row r="79" spans="1:8" hidden="1" x14ac:dyDescent="0.25">
      <c r="A79" s="11">
        <v>59</v>
      </c>
      <c r="B79" s="12" t="s">
        <v>76</v>
      </c>
      <c r="C79" s="1" t="s">
        <v>77</v>
      </c>
      <c r="D79" s="380"/>
      <c r="E79" s="380"/>
      <c r="F79" s="30"/>
      <c r="G79" s="377"/>
      <c r="H79" s="1"/>
    </row>
    <row r="80" spans="1:8" hidden="1" x14ac:dyDescent="0.25">
      <c r="A80" s="11">
        <v>60</v>
      </c>
      <c r="B80" s="12" t="s">
        <v>134</v>
      </c>
      <c r="C80" s="1" t="s">
        <v>78</v>
      </c>
      <c r="D80" s="380"/>
      <c r="E80" s="380"/>
      <c r="F80" s="30"/>
      <c r="G80" s="377"/>
      <c r="H80" s="1"/>
    </row>
    <row r="81" spans="1:8" hidden="1" x14ac:dyDescent="0.25">
      <c r="A81" s="11">
        <v>61</v>
      </c>
      <c r="B81" s="13" t="s">
        <v>166</v>
      </c>
      <c r="C81" s="2" t="s">
        <v>79</v>
      </c>
      <c r="D81" s="380"/>
      <c r="E81" s="380"/>
      <c r="F81" s="30"/>
      <c r="G81" s="377"/>
      <c r="H81" s="1"/>
    </row>
    <row r="82" spans="1:8" ht="15.75" hidden="1" x14ac:dyDescent="0.25">
      <c r="A82" s="17">
        <v>62</v>
      </c>
      <c r="B82" s="39" t="s">
        <v>195</v>
      </c>
      <c r="C82" s="5" t="s">
        <v>80</v>
      </c>
      <c r="D82" s="380"/>
      <c r="E82" s="380"/>
      <c r="F82" s="31"/>
      <c r="G82" s="377"/>
      <c r="H82" s="1"/>
    </row>
    <row r="83" spans="1:8" ht="15.75" hidden="1" x14ac:dyDescent="0.25">
      <c r="A83" s="11"/>
      <c r="B83" s="16"/>
      <c r="C83" s="1"/>
      <c r="D83" s="380"/>
      <c r="E83" s="380"/>
      <c r="F83" s="1"/>
      <c r="G83" s="377"/>
      <c r="H83" s="1"/>
    </row>
    <row r="84" spans="1:8" hidden="1" x14ac:dyDescent="0.25">
      <c r="A84" s="587" t="s">
        <v>190</v>
      </c>
      <c r="B84" s="587"/>
      <c r="C84" s="1"/>
      <c r="D84" s="380"/>
      <c r="E84" s="380"/>
      <c r="F84" s="30"/>
      <c r="G84" s="377"/>
      <c r="H84" s="1"/>
    </row>
    <row r="85" spans="1:8" hidden="1" x14ac:dyDescent="0.25">
      <c r="A85" s="11">
        <v>63</v>
      </c>
      <c r="B85" s="12" t="s">
        <v>81</v>
      </c>
      <c r="C85" s="1" t="s">
        <v>82</v>
      </c>
      <c r="D85" s="380"/>
      <c r="E85" s="380"/>
      <c r="F85" s="30"/>
      <c r="G85" s="377"/>
      <c r="H85" s="1"/>
    </row>
    <row r="86" spans="1:8" hidden="1" x14ac:dyDescent="0.25">
      <c r="A86" s="11">
        <v>64</v>
      </c>
      <c r="B86" s="12" t="s">
        <v>83</v>
      </c>
      <c r="C86" s="1" t="s">
        <v>84</v>
      </c>
      <c r="D86" s="380"/>
      <c r="E86" s="380"/>
      <c r="F86" s="30"/>
      <c r="G86" s="377"/>
      <c r="H86" s="1"/>
    </row>
    <row r="87" spans="1:8" hidden="1" x14ac:dyDescent="0.25">
      <c r="A87" s="11">
        <v>65</v>
      </c>
      <c r="B87" s="12" t="s">
        <v>135</v>
      </c>
      <c r="C87" s="1" t="s">
        <v>85</v>
      </c>
      <c r="D87" s="380"/>
      <c r="E87" s="380"/>
      <c r="F87" s="30"/>
      <c r="G87" s="377"/>
      <c r="H87" s="1"/>
    </row>
    <row r="88" spans="1:8" hidden="1" x14ac:dyDescent="0.25">
      <c r="A88" s="11">
        <v>66</v>
      </c>
      <c r="B88" s="12" t="s">
        <v>136</v>
      </c>
      <c r="C88" s="1" t="s">
        <v>86</v>
      </c>
      <c r="D88" s="380"/>
      <c r="E88" s="380"/>
      <c r="F88" s="30"/>
      <c r="G88" s="377"/>
      <c r="H88" s="1"/>
    </row>
    <row r="89" spans="1:8" hidden="1" x14ac:dyDescent="0.25">
      <c r="A89" s="11">
        <v>67</v>
      </c>
      <c r="B89" s="12" t="s">
        <v>87</v>
      </c>
      <c r="C89" s="1" t="s">
        <v>88</v>
      </c>
      <c r="D89" s="380"/>
      <c r="E89" s="380"/>
      <c r="F89" s="30"/>
      <c r="G89" s="377"/>
      <c r="H89" s="1"/>
    </row>
    <row r="90" spans="1:8" hidden="1" x14ac:dyDescent="0.25">
      <c r="A90" s="11">
        <v>68</v>
      </c>
      <c r="B90" s="12" t="s">
        <v>585</v>
      </c>
      <c r="C90" s="12" t="s">
        <v>586</v>
      </c>
      <c r="D90" s="380"/>
      <c r="E90" s="380"/>
      <c r="F90" s="30"/>
      <c r="G90" s="377"/>
      <c r="H90" s="1"/>
    </row>
    <row r="91" spans="1:8" hidden="1" x14ac:dyDescent="0.25">
      <c r="A91" s="11">
        <v>69</v>
      </c>
      <c r="B91" s="13" t="s">
        <v>172</v>
      </c>
      <c r="C91" s="2" t="s">
        <v>89</v>
      </c>
      <c r="D91" s="380"/>
      <c r="E91" s="380"/>
      <c r="F91" s="30"/>
      <c r="G91" s="377"/>
      <c r="H91" s="1"/>
    </row>
    <row r="92" spans="1:8" hidden="1" x14ac:dyDescent="0.25">
      <c r="A92" s="11">
        <v>70</v>
      </c>
      <c r="B92" s="13" t="s">
        <v>118</v>
      </c>
      <c r="C92" s="2" t="s">
        <v>90</v>
      </c>
      <c r="D92" s="380"/>
      <c r="E92" s="380"/>
      <c r="F92" s="30"/>
      <c r="G92" s="377"/>
      <c r="H92" s="1"/>
    </row>
    <row r="93" spans="1:8" hidden="1" x14ac:dyDescent="0.25">
      <c r="A93" s="17">
        <v>71</v>
      </c>
      <c r="B93" s="14" t="s">
        <v>173</v>
      </c>
      <c r="C93" s="3" t="s">
        <v>91</v>
      </c>
      <c r="D93" s="380"/>
      <c r="E93" s="380"/>
      <c r="F93" s="30"/>
      <c r="G93" s="377"/>
      <c r="H93" s="1"/>
    </row>
    <row r="94" spans="1:8" hidden="1" x14ac:dyDescent="0.25">
      <c r="A94" s="11"/>
      <c r="B94" s="14"/>
      <c r="C94" s="1"/>
      <c r="D94" s="380"/>
      <c r="E94" s="380"/>
      <c r="F94" s="1"/>
      <c r="G94" s="377"/>
      <c r="H94" s="1"/>
    </row>
    <row r="95" spans="1:8" hidden="1" x14ac:dyDescent="0.25">
      <c r="A95" s="587" t="s">
        <v>191</v>
      </c>
      <c r="B95" s="587"/>
      <c r="C95" s="1"/>
      <c r="D95" s="380"/>
      <c r="E95" s="380"/>
      <c r="F95" s="1"/>
      <c r="G95" s="377"/>
      <c r="H95" s="1"/>
    </row>
    <row r="96" spans="1:8" hidden="1" x14ac:dyDescent="0.25">
      <c r="A96" s="11">
        <v>72</v>
      </c>
      <c r="B96" s="12" t="s">
        <v>137</v>
      </c>
      <c r="C96" s="1" t="s">
        <v>92</v>
      </c>
      <c r="D96" s="380"/>
      <c r="E96" s="380"/>
      <c r="F96" s="30"/>
      <c r="G96" s="377"/>
      <c r="H96" s="1"/>
    </row>
    <row r="97" spans="1:8" hidden="1" x14ac:dyDescent="0.25">
      <c r="A97" s="17">
        <v>73</v>
      </c>
      <c r="B97" s="14" t="s">
        <v>192</v>
      </c>
      <c r="C97" s="3" t="s">
        <v>93</v>
      </c>
      <c r="D97" s="380"/>
      <c r="E97" s="380"/>
      <c r="F97" s="31"/>
      <c r="G97" s="377"/>
      <c r="H97" s="1"/>
    </row>
    <row r="98" spans="1:8" hidden="1" x14ac:dyDescent="0.25">
      <c r="A98" s="11"/>
      <c r="B98" s="14"/>
      <c r="C98" s="1"/>
      <c r="D98" s="380"/>
      <c r="E98" s="380"/>
      <c r="F98" s="1"/>
      <c r="G98" s="377"/>
      <c r="H98" s="1"/>
    </row>
    <row r="99" spans="1:8" hidden="1" x14ac:dyDescent="0.25">
      <c r="A99" s="587" t="s">
        <v>193</v>
      </c>
      <c r="B99" s="587"/>
      <c r="C99" s="1"/>
      <c r="D99" s="380"/>
      <c r="E99" s="380"/>
      <c r="F99" s="1"/>
      <c r="G99" s="377"/>
      <c r="H99" s="1"/>
    </row>
    <row r="100" spans="1:8" hidden="1" x14ac:dyDescent="0.25">
      <c r="A100" s="17">
        <v>74</v>
      </c>
      <c r="B100" s="13" t="s">
        <v>138</v>
      </c>
      <c r="C100" s="2" t="s">
        <v>94</v>
      </c>
      <c r="D100" s="380"/>
      <c r="E100" s="380"/>
      <c r="F100" s="30"/>
      <c r="G100" s="377"/>
      <c r="H100" s="1"/>
    </row>
    <row r="101" spans="1:8" hidden="1" x14ac:dyDescent="0.25">
      <c r="A101" s="11">
        <v>75</v>
      </c>
      <c r="B101" s="12" t="s">
        <v>139</v>
      </c>
      <c r="C101" s="1" t="s">
        <v>95</v>
      </c>
      <c r="D101" s="380"/>
      <c r="E101" s="380"/>
      <c r="F101" s="30"/>
      <c r="G101" s="377"/>
      <c r="H101" s="1"/>
    </row>
    <row r="102" spans="1:8" hidden="1" x14ac:dyDescent="0.25">
      <c r="A102" s="11">
        <v>76</v>
      </c>
      <c r="B102" s="12" t="s">
        <v>140</v>
      </c>
      <c r="C102" s="1" t="s">
        <v>96</v>
      </c>
      <c r="D102" s="380"/>
      <c r="E102" s="380"/>
      <c r="F102" s="30"/>
      <c r="G102" s="377"/>
      <c r="H102" s="1"/>
    </row>
    <row r="103" spans="1:8" hidden="1" x14ac:dyDescent="0.25">
      <c r="A103" s="11">
        <v>77</v>
      </c>
      <c r="B103" s="12" t="s">
        <v>141</v>
      </c>
      <c r="C103" s="1" t="s">
        <v>97</v>
      </c>
      <c r="D103" s="380"/>
      <c r="E103" s="380"/>
      <c r="F103" s="30"/>
      <c r="G103" s="377"/>
      <c r="H103" s="1"/>
    </row>
    <row r="104" spans="1:8" hidden="1" x14ac:dyDescent="0.25">
      <c r="A104" s="11">
        <v>78</v>
      </c>
      <c r="B104" s="13" t="s">
        <v>167</v>
      </c>
      <c r="C104" s="2" t="s">
        <v>98</v>
      </c>
      <c r="D104" s="380"/>
      <c r="E104" s="380"/>
      <c r="F104" s="30"/>
      <c r="G104" s="377"/>
      <c r="H104" s="1"/>
    </row>
    <row r="105" spans="1:8" hidden="1" x14ac:dyDescent="0.25">
      <c r="A105" s="11">
        <v>79</v>
      </c>
      <c r="B105" s="13" t="s">
        <v>142</v>
      </c>
      <c r="C105" s="2" t="s">
        <v>99</v>
      </c>
      <c r="D105" s="380"/>
      <c r="E105" s="380"/>
      <c r="F105" s="30"/>
      <c r="G105" s="377"/>
      <c r="H105" s="1"/>
    </row>
    <row r="106" spans="1:8" hidden="1" x14ac:dyDescent="0.25">
      <c r="A106" s="17">
        <v>80</v>
      </c>
      <c r="B106" s="23" t="s">
        <v>194</v>
      </c>
      <c r="C106" s="3" t="s">
        <v>100</v>
      </c>
      <c r="D106" s="380"/>
      <c r="E106" s="380"/>
      <c r="F106" s="30"/>
      <c r="G106" s="377"/>
      <c r="H106" s="1"/>
    </row>
    <row r="107" spans="1:8" hidden="1" x14ac:dyDescent="0.25">
      <c r="B107" s="23"/>
      <c r="C107" s="1"/>
      <c r="D107" s="380"/>
      <c r="E107" s="380"/>
      <c r="F107" s="1"/>
      <c r="G107" s="377"/>
      <c r="H107" s="1"/>
    </row>
    <row r="108" spans="1:8" x14ac:dyDescent="0.25">
      <c r="A108" s="587" t="s">
        <v>196</v>
      </c>
      <c r="B108" s="587"/>
      <c r="C108" s="1"/>
      <c r="D108" s="380"/>
      <c r="E108" s="380"/>
      <c r="F108" s="1"/>
      <c r="G108" s="377"/>
      <c r="H108" s="1"/>
    </row>
    <row r="109" spans="1:8" hidden="1" x14ac:dyDescent="0.25">
      <c r="A109" s="11">
        <v>81</v>
      </c>
      <c r="B109" s="339" t="s">
        <v>526</v>
      </c>
      <c r="C109" s="12" t="s">
        <v>527</v>
      </c>
      <c r="D109" s="380"/>
      <c r="E109" s="380"/>
      <c r="F109" s="1"/>
      <c r="G109" s="377"/>
      <c r="H109" s="1"/>
    </row>
    <row r="110" spans="1:8" hidden="1" x14ac:dyDescent="0.25">
      <c r="A110" s="11">
        <v>82</v>
      </c>
      <c r="B110" s="12" t="s">
        <v>143</v>
      </c>
      <c r="C110" s="1" t="s">
        <v>101</v>
      </c>
      <c r="D110" s="380"/>
      <c r="E110" s="380"/>
      <c r="F110" s="30"/>
      <c r="G110" s="377"/>
      <c r="H110" s="1"/>
    </row>
    <row r="111" spans="1:8" hidden="1" x14ac:dyDescent="0.25">
      <c r="A111" s="11">
        <v>83</v>
      </c>
      <c r="B111" s="12" t="s">
        <v>144</v>
      </c>
      <c r="C111" s="1" t="s">
        <v>102</v>
      </c>
      <c r="D111" s="380"/>
      <c r="E111" s="380"/>
      <c r="F111" s="30"/>
      <c r="G111" s="377"/>
      <c r="H111" s="1"/>
    </row>
    <row r="112" spans="1:8" hidden="1" x14ac:dyDescent="0.25">
      <c r="A112" s="11">
        <v>84</v>
      </c>
      <c r="B112" s="12" t="s">
        <v>145</v>
      </c>
      <c r="C112" s="1" t="s">
        <v>103</v>
      </c>
      <c r="D112" s="380"/>
      <c r="E112" s="380"/>
      <c r="F112" s="30"/>
      <c r="G112" s="377"/>
      <c r="H112" s="1"/>
    </row>
    <row r="113" spans="1:9" ht="30" x14ac:dyDescent="0.25">
      <c r="A113" s="11">
        <v>85</v>
      </c>
      <c r="B113" s="12" t="s">
        <v>104</v>
      </c>
      <c r="C113" s="1" t="s">
        <v>105</v>
      </c>
      <c r="D113" s="380">
        <v>23000000</v>
      </c>
      <c r="E113" s="30">
        <v>27996473</v>
      </c>
      <c r="F113" s="30">
        <v>27930648</v>
      </c>
      <c r="G113" s="377">
        <f t="shared" si="5"/>
        <v>0.9976488109770113</v>
      </c>
      <c r="H113" s="373" t="s">
        <v>683</v>
      </c>
      <c r="I113" s="34"/>
    </row>
    <row r="114" spans="1:9" x14ac:dyDescent="0.25">
      <c r="A114" s="11">
        <v>86</v>
      </c>
      <c r="B114" s="12" t="s">
        <v>106</v>
      </c>
      <c r="C114" s="1" t="s">
        <v>107</v>
      </c>
      <c r="D114" s="380">
        <v>6500000</v>
      </c>
      <c r="E114" s="30">
        <v>7558896</v>
      </c>
      <c r="F114" s="30">
        <v>7558896</v>
      </c>
      <c r="G114" s="377">
        <f t="shared" si="5"/>
        <v>1</v>
      </c>
      <c r="H114" s="1"/>
    </row>
    <row r="115" spans="1:9" hidden="1" x14ac:dyDescent="0.25">
      <c r="A115" s="11">
        <v>87</v>
      </c>
      <c r="B115" s="12" t="s">
        <v>654</v>
      </c>
      <c r="C115" s="12" t="s">
        <v>655</v>
      </c>
      <c r="D115" s="380"/>
      <c r="E115" s="30"/>
      <c r="F115" s="30"/>
      <c r="G115" s="377"/>
      <c r="H115" s="1"/>
    </row>
    <row r="116" spans="1:9" hidden="1" x14ac:dyDescent="0.25">
      <c r="A116" s="11">
        <v>88</v>
      </c>
      <c r="B116" s="12" t="s">
        <v>652</v>
      </c>
      <c r="C116" s="12" t="s">
        <v>653</v>
      </c>
      <c r="D116" s="380"/>
      <c r="E116" s="30"/>
      <c r="F116" s="30"/>
      <c r="G116" s="377"/>
      <c r="H116" s="1"/>
    </row>
    <row r="117" spans="1:9" x14ac:dyDescent="0.25">
      <c r="A117" s="11">
        <v>89</v>
      </c>
      <c r="B117" s="12" t="s">
        <v>146</v>
      </c>
      <c r="C117" s="1" t="s">
        <v>108</v>
      </c>
      <c r="D117" s="380">
        <v>1000</v>
      </c>
      <c r="E117" s="30">
        <v>100377</v>
      </c>
      <c r="F117" s="30">
        <v>100377</v>
      </c>
      <c r="G117" s="377">
        <f t="shared" si="5"/>
        <v>1</v>
      </c>
      <c r="H117" s="373" t="s">
        <v>559</v>
      </c>
    </row>
    <row r="118" spans="1:9" x14ac:dyDescent="0.25">
      <c r="A118" s="11">
        <v>90</v>
      </c>
      <c r="B118" s="14" t="s">
        <v>198</v>
      </c>
      <c r="C118" s="3" t="s">
        <v>109</v>
      </c>
      <c r="D118" s="381">
        <f>D110+D111+D112+D114+D117+D113</f>
        <v>29501000</v>
      </c>
      <c r="E118" s="381">
        <f>E110+E111+E112+E114+E117+E113</f>
        <v>35655746</v>
      </c>
      <c r="F118" s="381">
        <f>F110+F111+F112+F114+F117+F113</f>
        <v>35589921</v>
      </c>
      <c r="G118" s="377">
        <f t="shared" si="5"/>
        <v>0.99815387399270794</v>
      </c>
      <c r="H118" s="1"/>
    </row>
    <row r="119" spans="1:9" hidden="1" x14ac:dyDescent="0.25">
      <c r="B119" s="14"/>
      <c r="C119" s="1"/>
      <c r="D119" s="380"/>
      <c r="E119" s="380"/>
      <c r="F119" s="1"/>
      <c r="G119" s="377"/>
      <c r="H119" s="1"/>
    </row>
    <row r="120" spans="1:9" hidden="1" x14ac:dyDescent="0.25">
      <c r="A120" s="587" t="s">
        <v>197</v>
      </c>
      <c r="B120" s="587"/>
      <c r="C120" s="1"/>
      <c r="D120" s="380"/>
      <c r="E120" s="380"/>
      <c r="F120" s="1"/>
      <c r="G120" s="377"/>
      <c r="H120" s="1"/>
    </row>
    <row r="121" spans="1:9" hidden="1" x14ac:dyDescent="0.25">
      <c r="A121" s="11">
        <v>91</v>
      </c>
      <c r="B121" s="13" t="s">
        <v>147</v>
      </c>
      <c r="C121" s="2" t="s">
        <v>110</v>
      </c>
      <c r="D121" s="380"/>
      <c r="E121" s="380"/>
      <c r="F121" s="30"/>
      <c r="G121" s="377"/>
      <c r="H121" s="1"/>
    </row>
    <row r="122" spans="1:9" hidden="1" x14ac:dyDescent="0.25">
      <c r="A122" s="11">
        <v>92</v>
      </c>
      <c r="B122" s="13" t="s">
        <v>635</v>
      </c>
      <c r="C122" s="2" t="s">
        <v>634</v>
      </c>
      <c r="D122" s="380"/>
      <c r="E122" s="380"/>
      <c r="F122" s="30"/>
      <c r="G122" s="377"/>
      <c r="H122" s="1"/>
    </row>
    <row r="123" spans="1:9" hidden="1" x14ac:dyDescent="0.25">
      <c r="A123" s="11">
        <v>93</v>
      </c>
      <c r="B123" s="13" t="s">
        <v>628</v>
      </c>
      <c r="C123" s="13" t="s">
        <v>627</v>
      </c>
      <c r="D123" s="380"/>
      <c r="E123" s="380"/>
      <c r="F123" s="30"/>
      <c r="G123" s="377"/>
      <c r="H123" s="1"/>
    </row>
    <row r="124" spans="1:9" hidden="1" x14ac:dyDescent="0.25">
      <c r="A124" s="11">
        <v>94</v>
      </c>
      <c r="B124" s="14" t="s">
        <v>168</v>
      </c>
      <c r="C124" s="3" t="s">
        <v>111</v>
      </c>
      <c r="D124" s="380"/>
      <c r="E124" s="380"/>
      <c r="F124" s="30"/>
      <c r="G124" s="377"/>
      <c r="H124" s="1"/>
    </row>
    <row r="125" spans="1:9" hidden="1" x14ac:dyDescent="0.25">
      <c r="A125" s="11"/>
      <c r="B125" s="14"/>
      <c r="C125" s="1"/>
      <c r="D125" s="380"/>
      <c r="E125" s="380"/>
      <c r="F125" s="1"/>
      <c r="G125" s="377"/>
      <c r="H125" s="1"/>
    </row>
    <row r="126" spans="1:9" hidden="1" x14ac:dyDescent="0.25">
      <c r="A126" s="456" t="s">
        <v>532</v>
      </c>
      <c r="B126" s="337"/>
      <c r="C126" s="14"/>
      <c r="D126" s="380"/>
      <c r="E126" s="380"/>
      <c r="F126" s="1"/>
      <c r="G126" s="377"/>
      <c r="H126" s="1"/>
    </row>
    <row r="127" spans="1:9" hidden="1" x14ac:dyDescent="0.25">
      <c r="A127" s="11">
        <v>95</v>
      </c>
      <c r="B127" s="15" t="s">
        <v>528</v>
      </c>
      <c r="C127" s="15" t="s">
        <v>529</v>
      </c>
      <c r="D127" s="380"/>
      <c r="E127" s="380"/>
      <c r="F127" s="1"/>
      <c r="G127" s="377"/>
      <c r="H127" s="1"/>
    </row>
    <row r="128" spans="1:9" hidden="1" x14ac:dyDescent="0.25">
      <c r="A128" s="11">
        <v>96</v>
      </c>
      <c r="B128" s="23" t="s">
        <v>530</v>
      </c>
      <c r="C128" s="14" t="s">
        <v>531</v>
      </c>
      <c r="D128" s="380"/>
      <c r="E128" s="380"/>
      <c r="F128" s="1"/>
      <c r="G128" s="377"/>
      <c r="H128" s="1"/>
    </row>
    <row r="129" spans="1:10" hidden="1" x14ac:dyDescent="0.25">
      <c r="A129" s="11"/>
      <c r="B129" s="14"/>
      <c r="C129" s="1"/>
      <c r="D129" s="380"/>
      <c r="E129" s="380"/>
      <c r="F129" s="1"/>
      <c r="G129" s="377"/>
      <c r="H129" s="1"/>
    </row>
    <row r="130" spans="1:10" ht="15.75" x14ac:dyDescent="0.25">
      <c r="A130" s="11">
        <v>97</v>
      </c>
      <c r="B130" s="16" t="s">
        <v>200</v>
      </c>
      <c r="C130" s="5" t="s">
        <v>112</v>
      </c>
      <c r="D130" s="383">
        <f>D93+D97+D106+D118+D124</f>
        <v>29501000</v>
      </c>
      <c r="E130" s="383">
        <f>E93+E97+E106+E118+E124</f>
        <v>35655746</v>
      </c>
      <c r="F130" s="383">
        <f>F93+F97+F106+F118+F124</f>
        <v>35589921</v>
      </c>
      <c r="G130" s="377">
        <f t="shared" ref="G130:G139" si="6">F130/E130</f>
        <v>0.99815387399270794</v>
      </c>
      <c r="H130" s="1"/>
    </row>
    <row r="131" spans="1:10" hidden="1" x14ac:dyDescent="0.25">
      <c r="A131" s="11">
        <v>98</v>
      </c>
      <c r="B131" s="12" t="s">
        <v>169</v>
      </c>
      <c r="C131" s="1" t="s">
        <v>113</v>
      </c>
      <c r="D131" s="380"/>
      <c r="E131" s="380"/>
      <c r="F131" s="30"/>
      <c r="G131" s="377"/>
      <c r="H131" s="1"/>
    </row>
    <row r="132" spans="1:10" x14ac:dyDescent="0.25">
      <c r="A132" s="11">
        <v>99</v>
      </c>
      <c r="B132" s="12" t="s">
        <v>170</v>
      </c>
      <c r="C132" s="1" t="s">
        <v>148</v>
      </c>
      <c r="D132" s="380">
        <v>5523753</v>
      </c>
      <c r="E132" s="30">
        <v>44636</v>
      </c>
      <c r="F132" s="30">
        <v>44636</v>
      </c>
      <c r="G132" s="377">
        <f t="shared" ref="G132" si="7">F132/E132</f>
        <v>1</v>
      </c>
      <c r="H132" s="1"/>
    </row>
    <row r="133" spans="1:10" hidden="1" x14ac:dyDescent="0.25">
      <c r="A133" s="11">
        <v>100</v>
      </c>
      <c r="B133" s="12" t="s">
        <v>533</v>
      </c>
      <c r="C133" s="12" t="s">
        <v>534</v>
      </c>
      <c r="D133" s="380"/>
      <c r="E133" s="380"/>
      <c r="F133" s="30"/>
      <c r="G133" s="377"/>
      <c r="H133" s="1"/>
    </row>
    <row r="134" spans="1:10" x14ac:dyDescent="0.25">
      <c r="A134" s="11">
        <v>101</v>
      </c>
      <c r="B134" s="12" t="s">
        <v>114</v>
      </c>
      <c r="C134" s="1" t="s">
        <v>115</v>
      </c>
      <c r="D134" s="380">
        <v>41231565</v>
      </c>
      <c r="E134" s="380">
        <v>44985328</v>
      </c>
      <c r="F134" s="30">
        <v>44985328</v>
      </c>
      <c r="G134" s="377">
        <f t="shared" si="6"/>
        <v>1</v>
      </c>
      <c r="H134" s="374"/>
    </row>
    <row r="135" spans="1:10" x14ac:dyDescent="0.25">
      <c r="A135" s="11">
        <v>102</v>
      </c>
      <c r="B135" s="13" t="s">
        <v>171</v>
      </c>
      <c r="C135" s="2" t="s">
        <v>116</v>
      </c>
      <c r="D135" s="380">
        <f>D131+D132+D134</f>
        <v>46755318</v>
      </c>
      <c r="E135" s="30">
        <f>+E134+E132</f>
        <v>45029964</v>
      </c>
      <c r="F135" s="30">
        <f>+F134+F132</f>
        <v>45029964</v>
      </c>
      <c r="G135" s="377">
        <f t="shared" si="6"/>
        <v>1</v>
      </c>
      <c r="H135" s="1"/>
    </row>
    <row r="136" spans="1:10" ht="15.75" x14ac:dyDescent="0.25">
      <c r="A136" s="11">
        <v>103</v>
      </c>
      <c r="B136" s="39" t="s">
        <v>199</v>
      </c>
      <c r="C136" s="5" t="s">
        <v>117</v>
      </c>
      <c r="D136" s="383">
        <f>D135</f>
        <v>46755318</v>
      </c>
      <c r="E136" s="33">
        <f t="shared" ref="E136" si="8">E135</f>
        <v>45029964</v>
      </c>
      <c r="F136" s="33">
        <f t="shared" ref="F136" si="9">F135</f>
        <v>45029964</v>
      </c>
      <c r="G136" s="377">
        <f t="shared" si="6"/>
        <v>1</v>
      </c>
      <c r="H136" s="1"/>
    </row>
    <row r="137" spans="1:10" x14ac:dyDescent="0.25">
      <c r="A137" s="11"/>
      <c r="B137" s="12"/>
      <c r="C137" s="1"/>
      <c r="D137" s="380"/>
      <c r="E137" s="30"/>
      <c r="F137" s="30"/>
      <c r="G137" s="377"/>
      <c r="H137" s="1"/>
    </row>
    <row r="138" spans="1:10" ht="15.75" x14ac:dyDescent="0.25">
      <c r="A138" s="11">
        <v>104</v>
      </c>
      <c r="B138" s="16" t="s">
        <v>149</v>
      </c>
      <c r="C138" s="7"/>
      <c r="D138" s="383">
        <f>D75+D82</f>
        <v>76256318</v>
      </c>
      <c r="E138" s="33">
        <f>E75+E82</f>
        <v>80685710</v>
      </c>
      <c r="F138" s="33">
        <f>F75+F82</f>
        <v>79847091</v>
      </c>
      <c r="G138" s="377">
        <f t="shared" si="6"/>
        <v>0.98960635036860922</v>
      </c>
      <c r="H138" s="374"/>
      <c r="I138" s="34"/>
    </row>
    <row r="139" spans="1:10" ht="15.75" x14ac:dyDescent="0.25">
      <c r="A139" s="11">
        <v>105</v>
      </c>
      <c r="B139" s="16" t="s">
        <v>150</v>
      </c>
      <c r="C139" s="7"/>
      <c r="D139" s="383">
        <f>D130+D136</f>
        <v>76256318</v>
      </c>
      <c r="E139" s="33">
        <f>E130+E136</f>
        <v>80685710</v>
      </c>
      <c r="F139" s="33">
        <f>F130+F136</f>
        <v>80619885</v>
      </c>
      <c r="G139" s="377">
        <f t="shared" si="6"/>
        <v>0.99918418019746003</v>
      </c>
      <c r="H139" s="374"/>
      <c r="I139" s="34"/>
      <c r="J139" s="34"/>
    </row>
    <row r="140" spans="1:10" x14ac:dyDescent="0.25">
      <c r="A140" s="38"/>
      <c r="H140" s="34"/>
    </row>
    <row r="141" spans="1:10" x14ac:dyDescent="0.25">
      <c r="G141" s="231"/>
      <c r="H141" s="42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</sheetData>
  <mergeCells count="12">
    <mergeCell ref="A3:B3"/>
    <mergeCell ref="A21:B21"/>
    <mergeCell ref="A47:B47"/>
    <mergeCell ref="A55:B55"/>
    <mergeCell ref="A99:B99"/>
    <mergeCell ref="A108:B108"/>
    <mergeCell ref="A120:B120"/>
    <mergeCell ref="A64:B64"/>
    <mergeCell ref="A69:B69"/>
    <mergeCell ref="A77:B77"/>
    <mergeCell ref="A84:B84"/>
    <mergeCell ref="A95:B95"/>
  </mergeCells>
  <pageMargins left="0.27559055118110237" right="0.27559055118110237" top="0.98425196850393704" bottom="0.27559055118110237" header="0.51181102362204722" footer="0.51181102362204722"/>
  <pageSetup paperSize="9" scale="64" fitToHeight="0" orientation="portrait" r:id="rId1"/>
  <headerFooter>
    <oddHeader>&amp;C&amp;"-,Félkövér"Tápiógyörgye Községi Konyha és Étterem&amp;R&amp;"-,Félkövér"6. melléklet
1/2020. (I.27.) rendelet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4"/>
  <sheetViews>
    <sheetView showRuler="0" zoomScaleNormal="100" zoomScalePageLayoutView="77" workbookViewId="0">
      <selection activeCell="B15" sqref="B15:G15"/>
    </sheetView>
  </sheetViews>
  <sheetFormatPr defaultRowHeight="15" x14ac:dyDescent="0.25"/>
  <cols>
    <col min="1" max="1" width="6.85546875" style="17" customWidth="1"/>
    <col min="2" max="2" width="42.28515625" customWidth="1"/>
    <col min="3" max="3" width="10.42578125" bestFit="1" customWidth="1"/>
    <col min="4" max="4" width="13.85546875" customWidth="1"/>
    <col min="5" max="5" width="16.28515625" customWidth="1"/>
    <col min="6" max="7" width="13.85546875" customWidth="1"/>
    <col min="8" max="8" width="37.28515625" customWidth="1"/>
  </cols>
  <sheetData>
    <row r="1" spans="1:8" s="21" customFormat="1" ht="47.25" x14ac:dyDescent="0.25">
      <c r="A1" s="9" t="s">
        <v>419</v>
      </c>
      <c r="B1" s="9" t="s">
        <v>0</v>
      </c>
      <c r="C1" s="19" t="s">
        <v>1</v>
      </c>
      <c r="D1" s="20" t="s">
        <v>570</v>
      </c>
      <c r="E1" s="10" t="s">
        <v>648</v>
      </c>
      <c r="F1" s="10" t="s">
        <v>649</v>
      </c>
      <c r="G1" s="10" t="s">
        <v>580</v>
      </c>
      <c r="H1" s="420" t="s">
        <v>581</v>
      </c>
    </row>
    <row r="2" spans="1:8" x14ac:dyDescent="0.25">
      <c r="A2" s="11"/>
      <c r="B2" s="12"/>
      <c r="C2" s="1"/>
      <c r="D2" s="1"/>
      <c r="E2" s="380"/>
      <c r="F2" s="1"/>
      <c r="G2" s="12"/>
      <c r="H2" s="1"/>
    </row>
    <row r="3" spans="1:8" x14ac:dyDescent="0.25">
      <c r="A3" s="587" t="s">
        <v>175</v>
      </c>
      <c r="B3" s="587"/>
      <c r="C3" s="1"/>
      <c r="D3" s="1"/>
      <c r="E3" s="380"/>
      <c r="F3" s="1"/>
      <c r="G3" s="12"/>
      <c r="H3" s="1"/>
    </row>
    <row r="4" spans="1:8" x14ac:dyDescent="0.25">
      <c r="A4" s="11">
        <v>1</v>
      </c>
      <c r="B4" s="12" t="s">
        <v>120</v>
      </c>
      <c r="C4" s="1" t="s">
        <v>2</v>
      </c>
      <c r="D4" s="380">
        <v>56139636</v>
      </c>
      <c r="E4" s="30">
        <v>54298887</v>
      </c>
      <c r="F4" s="30">
        <v>54298887</v>
      </c>
      <c r="G4" s="377">
        <f>F4/E4</f>
        <v>1</v>
      </c>
      <c r="H4" s="1"/>
    </row>
    <row r="5" spans="1:8" hidden="1" x14ac:dyDescent="0.25">
      <c r="A5" s="11">
        <v>2</v>
      </c>
      <c r="B5" s="12" t="s">
        <v>545</v>
      </c>
      <c r="C5" s="1" t="s">
        <v>546</v>
      </c>
      <c r="D5" s="380"/>
      <c r="E5" s="380"/>
      <c r="F5" s="30"/>
      <c r="G5" s="377"/>
      <c r="H5" s="1"/>
    </row>
    <row r="6" spans="1:8" hidden="1" x14ac:dyDescent="0.25">
      <c r="A6" s="11">
        <v>3</v>
      </c>
      <c r="B6" s="12" t="s">
        <v>121</v>
      </c>
      <c r="C6" s="1" t="s">
        <v>3</v>
      </c>
      <c r="D6" s="380"/>
      <c r="E6" s="380"/>
      <c r="F6" s="30"/>
      <c r="G6" s="377"/>
      <c r="H6" s="1"/>
    </row>
    <row r="7" spans="1:8" x14ac:dyDescent="0.25">
      <c r="A7" s="11">
        <v>4</v>
      </c>
      <c r="B7" s="12" t="s">
        <v>4</v>
      </c>
      <c r="C7" s="1" t="s">
        <v>5</v>
      </c>
      <c r="D7" s="380">
        <v>1010000</v>
      </c>
      <c r="E7" s="380"/>
      <c r="F7" s="30"/>
      <c r="G7" s="377"/>
      <c r="H7" s="1"/>
    </row>
    <row r="8" spans="1:8" hidden="1" x14ac:dyDescent="0.25">
      <c r="A8" s="11">
        <v>5</v>
      </c>
      <c r="B8" s="12" t="s">
        <v>6</v>
      </c>
      <c r="C8" s="1" t="s">
        <v>7</v>
      </c>
      <c r="D8" s="380"/>
      <c r="E8" s="380"/>
      <c r="F8" s="30"/>
      <c r="G8" s="377"/>
      <c r="H8" s="1"/>
    </row>
    <row r="9" spans="1:8" x14ac:dyDescent="0.25">
      <c r="A9" s="11">
        <v>6</v>
      </c>
      <c r="B9" s="12" t="s">
        <v>8</v>
      </c>
      <c r="C9" s="12" t="s">
        <v>9</v>
      </c>
      <c r="D9" s="380">
        <v>68720</v>
      </c>
      <c r="E9" s="380"/>
      <c r="F9" s="30"/>
      <c r="G9" s="377"/>
      <c r="H9" s="373"/>
    </row>
    <row r="10" spans="1:8" hidden="1" x14ac:dyDescent="0.25">
      <c r="A10" s="11">
        <v>7</v>
      </c>
      <c r="B10" s="12" t="s">
        <v>122</v>
      </c>
      <c r="C10" s="1" t="s">
        <v>10</v>
      </c>
      <c r="D10" s="380"/>
      <c r="E10" s="380"/>
      <c r="F10" s="30"/>
      <c r="G10" s="377"/>
      <c r="H10" s="1"/>
    </row>
    <row r="11" spans="1:8" ht="30" x14ac:dyDescent="0.25">
      <c r="A11" s="11">
        <v>8</v>
      </c>
      <c r="B11" s="12" t="s">
        <v>123</v>
      </c>
      <c r="C11" s="1" t="s">
        <v>11</v>
      </c>
      <c r="D11" s="380">
        <v>1100000</v>
      </c>
      <c r="E11" s="380">
        <v>1327909</v>
      </c>
      <c r="F11" s="30">
        <v>1327909</v>
      </c>
      <c r="G11" s="377">
        <f t="shared" ref="G11:G40" si="0">F11/E11</f>
        <v>1</v>
      </c>
      <c r="H11" s="373" t="s">
        <v>535</v>
      </c>
    </row>
    <row r="12" spans="1:8" x14ac:dyDescent="0.25">
      <c r="A12" s="11">
        <v>9</v>
      </c>
      <c r="B12" s="13" t="s">
        <v>152</v>
      </c>
      <c r="C12" s="2" t="s">
        <v>12</v>
      </c>
      <c r="D12" s="382">
        <f t="shared" ref="D12" si="1">SUM(D4:D11)</f>
        <v>58318356</v>
      </c>
      <c r="E12" s="32">
        <f t="shared" ref="E12:F12" si="2">SUM(E4:E11)</f>
        <v>55626796</v>
      </c>
      <c r="F12" s="32">
        <f t="shared" si="2"/>
        <v>55626796</v>
      </c>
      <c r="G12" s="377">
        <f t="shared" si="0"/>
        <v>1</v>
      </c>
      <c r="H12" s="1"/>
    </row>
    <row r="13" spans="1:8" hidden="1" x14ac:dyDescent="0.25">
      <c r="A13" s="11">
        <v>10</v>
      </c>
      <c r="B13" s="12" t="s">
        <v>124</v>
      </c>
      <c r="C13" s="1" t="s">
        <v>13</v>
      </c>
      <c r="D13" s="380"/>
      <c r="E13" s="380"/>
      <c r="F13" s="30"/>
      <c r="G13" s="377"/>
      <c r="H13" s="1"/>
    </row>
    <row r="14" spans="1:8" x14ac:dyDescent="0.25">
      <c r="A14" s="11">
        <v>11</v>
      </c>
      <c r="B14" s="12" t="s">
        <v>14</v>
      </c>
      <c r="C14" s="1" t="s">
        <v>15</v>
      </c>
      <c r="D14" s="380"/>
      <c r="E14" s="380">
        <v>1510048</v>
      </c>
      <c r="F14" s="30">
        <v>1510048</v>
      </c>
      <c r="G14" s="377">
        <f t="shared" si="0"/>
        <v>1</v>
      </c>
      <c r="H14" s="373"/>
    </row>
    <row r="15" spans="1:8" x14ac:dyDescent="0.25">
      <c r="A15" s="11">
        <v>12</v>
      </c>
      <c r="B15" s="12" t="s">
        <v>16</v>
      </c>
      <c r="C15" s="1" t="s">
        <v>17</v>
      </c>
      <c r="D15" s="380">
        <v>1572424</v>
      </c>
      <c r="E15" s="380">
        <v>1906382</v>
      </c>
      <c r="F15" s="30">
        <v>1906382</v>
      </c>
      <c r="G15" s="377">
        <f t="shared" si="0"/>
        <v>1</v>
      </c>
      <c r="H15" s="373"/>
    </row>
    <row r="16" spans="1:8" x14ac:dyDescent="0.25">
      <c r="A16" s="11">
        <v>13</v>
      </c>
      <c r="B16" s="13" t="s">
        <v>153</v>
      </c>
      <c r="C16" s="2" t="s">
        <v>18</v>
      </c>
      <c r="D16" s="380">
        <f t="shared" ref="D16" si="3">D13+D14+D15</f>
        <v>1572424</v>
      </c>
      <c r="E16" s="30">
        <f t="shared" ref="E16" si="4">E13+E14+E15</f>
        <v>3416430</v>
      </c>
      <c r="F16" s="30">
        <f t="shared" ref="F16" si="5">F13+F14+F15</f>
        <v>3416430</v>
      </c>
      <c r="G16" s="377">
        <f t="shared" si="0"/>
        <v>1</v>
      </c>
      <c r="H16" s="1"/>
    </row>
    <row r="17" spans="1:8" x14ac:dyDescent="0.25">
      <c r="A17" s="17">
        <v>14</v>
      </c>
      <c r="B17" s="23" t="s">
        <v>176</v>
      </c>
      <c r="C17" s="3" t="s">
        <v>19</v>
      </c>
      <c r="D17" s="381">
        <f t="shared" ref="D17" si="6">D12+D16</f>
        <v>59890780</v>
      </c>
      <c r="E17" s="31">
        <f t="shared" ref="E17" si="7">E12+E16</f>
        <v>59043226</v>
      </c>
      <c r="F17" s="31">
        <f t="shared" ref="F17" si="8">F12+F16</f>
        <v>59043226</v>
      </c>
      <c r="G17" s="377">
        <f t="shared" si="0"/>
        <v>1</v>
      </c>
      <c r="H17" s="1"/>
    </row>
    <row r="18" spans="1:8" x14ac:dyDescent="0.25">
      <c r="A18" s="11"/>
      <c r="B18" s="23"/>
      <c r="C18" s="1"/>
      <c r="D18" s="380"/>
      <c r="E18" s="380"/>
      <c r="F18" s="1"/>
      <c r="G18" s="377"/>
      <c r="H18" s="1"/>
    </row>
    <row r="19" spans="1:8" x14ac:dyDescent="0.25">
      <c r="A19" s="11">
        <v>15</v>
      </c>
      <c r="B19" s="14" t="s">
        <v>600</v>
      </c>
      <c r="C19" s="3" t="s">
        <v>20</v>
      </c>
      <c r="D19" s="381">
        <v>11680429</v>
      </c>
      <c r="E19" s="381">
        <v>9488965</v>
      </c>
      <c r="F19" s="31">
        <v>9488965</v>
      </c>
      <c r="G19" s="377">
        <f t="shared" si="0"/>
        <v>1</v>
      </c>
      <c r="H19" s="1"/>
    </row>
    <row r="20" spans="1:8" x14ac:dyDescent="0.25">
      <c r="A20" s="11"/>
      <c r="B20" s="14"/>
      <c r="C20" s="1"/>
      <c r="D20" s="380"/>
      <c r="E20" s="380"/>
      <c r="F20" s="30"/>
      <c r="G20" s="377"/>
      <c r="H20" s="1"/>
    </row>
    <row r="21" spans="1:8" x14ac:dyDescent="0.25">
      <c r="A21" s="587" t="s">
        <v>177</v>
      </c>
      <c r="B21" s="587"/>
      <c r="C21" s="1"/>
      <c r="D21" s="380"/>
      <c r="E21" s="380"/>
      <c r="F21" s="30"/>
      <c r="G21" s="377"/>
      <c r="H21" s="1"/>
    </row>
    <row r="22" spans="1:8" x14ac:dyDescent="0.25">
      <c r="A22" s="11">
        <v>16</v>
      </c>
      <c r="B22" s="12" t="s">
        <v>21</v>
      </c>
      <c r="C22" s="1" t="s">
        <v>22</v>
      </c>
      <c r="D22" s="380">
        <v>25000</v>
      </c>
      <c r="E22" s="380">
        <v>85000</v>
      </c>
      <c r="F22" s="30">
        <v>43029</v>
      </c>
      <c r="G22" s="377">
        <f t="shared" si="0"/>
        <v>0.50622352941176474</v>
      </c>
      <c r="H22" s="1" t="s">
        <v>684</v>
      </c>
    </row>
    <row r="23" spans="1:8" ht="45" x14ac:dyDescent="0.25">
      <c r="A23" s="11">
        <v>17</v>
      </c>
      <c r="B23" s="12" t="s">
        <v>23</v>
      </c>
      <c r="C23" s="1" t="s">
        <v>24</v>
      </c>
      <c r="D23" s="380">
        <v>1000000</v>
      </c>
      <c r="E23" s="380">
        <v>4470000</v>
      </c>
      <c r="F23" s="30">
        <v>4458962</v>
      </c>
      <c r="G23" s="377">
        <f t="shared" si="0"/>
        <v>0.99753064876957498</v>
      </c>
      <c r="H23" s="373" t="s">
        <v>601</v>
      </c>
    </row>
    <row r="24" spans="1:8" x14ac:dyDescent="0.25">
      <c r="A24" s="11">
        <v>18</v>
      </c>
      <c r="B24" s="13" t="s">
        <v>157</v>
      </c>
      <c r="C24" s="2" t="s">
        <v>25</v>
      </c>
      <c r="D24" s="382">
        <f t="shared" ref="D24" si="9">D22+D23</f>
        <v>1025000</v>
      </c>
      <c r="E24" s="32">
        <f>+E22+E23</f>
        <v>4555000</v>
      </c>
      <c r="F24" s="32">
        <f>+F22+F23</f>
        <v>4501991</v>
      </c>
      <c r="G24" s="377">
        <f t="shared" si="0"/>
        <v>0.98836245883644347</v>
      </c>
      <c r="H24" s="1"/>
    </row>
    <row r="25" spans="1:8" hidden="1" x14ac:dyDescent="0.25">
      <c r="A25" s="11">
        <v>19</v>
      </c>
      <c r="B25" s="12" t="s">
        <v>26</v>
      </c>
      <c r="C25" s="1" t="s">
        <v>27</v>
      </c>
      <c r="D25" s="380"/>
      <c r="E25" s="380"/>
      <c r="F25" s="30"/>
      <c r="G25" s="377"/>
      <c r="H25" s="1"/>
    </row>
    <row r="26" spans="1:8" x14ac:dyDescent="0.25">
      <c r="A26" s="11">
        <v>20</v>
      </c>
      <c r="B26" s="12" t="s">
        <v>28</v>
      </c>
      <c r="C26" s="1" t="s">
        <v>29</v>
      </c>
      <c r="D26" s="380">
        <v>180000</v>
      </c>
      <c r="E26" s="380">
        <v>220000</v>
      </c>
      <c r="F26" s="30">
        <v>212129</v>
      </c>
      <c r="G26" s="377">
        <f t="shared" si="0"/>
        <v>0.96422272727272729</v>
      </c>
      <c r="H26" s="1" t="s">
        <v>420</v>
      </c>
    </row>
    <row r="27" spans="1:8" x14ac:dyDescent="0.25">
      <c r="A27" s="11">
        <v>21</v>
      </c>
      <c r="B27" s="13" t="s">
        <v>158</v>
      </c>
      <c r="C27" s="2" t="s">
        <v>30</v>
      </c>
      <c r="D27" s="382">
        <f t="shared" ref="D27" si="10">D25+D26</f>
        <v>180000</v>
      </c>
      <c r="E27" s="32">
        <f>+E26+E25</f>
        <v>220000</v>
      </c>
      <c r="F27" s="32">
        <f>+F26+F25</f>
        <v>212129</v>
      </c>
      <c r="G27" s="377">
        <f t="shared" si="0"/>
        <v>0.96422272727272729</v>
      </c>
      <c r="H27" s="1"/>
    </row>
    <row r="28" spans="1:8" x14ac:dyDescent="0.25">
      <c r="A28" s="11">
        <v>22</v>
      </c>
      <c r="B28" s="12" t="s">
        <v>31</v>
      </c>
      <c r="C28" s="1" t="s">
        <v>32</v>
      </c>
      <c r="D28" s="380">
        <v>2300000</v>
      </c>
      <c r="E28" s="30">
        <v>1800000</v>
      </c>
      <c r="F28" s="30">
        <v>1051352</v>
      </c>
      <c r="G28" s="377">
        <f t="shared" si="0"/>
        <v>0.58408444444444441</v>
      </c>
      <c r="H28" s="1" t="s">
        <v>685</v>
      </c>
    </row>
    <row r="29" spans="1:8" x14ac:dyDescent="0.25">
      <c r="A29" s="11">
        <v>23</v>
      </c>
      <c r="B29" s="12" t="s">
        <v>119</v>
      </c>
      <c r="C29" s="1" t="s">
        <v>33</v>
      </c>
      <c r="D29" s="380">
        <v>100000</v>
      </c>
      <c r="E29" s="30">
        <v>79200</v>
      </c>
      <c r="F29" s="30">
        <v>79200</v>
      </c>
      <c r="G29" s="377">
        <f t="shared" si="0"/>
        <v>1</v>
      </c>
      <c r="H29" s="1" t="s">
        <v>425</v>
      </c>
    </row>
    <row r="30" spans="1:8" ht="30" x14ac:dyDescent="0.25">
      <c r="A30" s="11">
        <v>24</v>
      </c>
      <c r="B30" s="12" t="s">
        <v>34</v>
      </c>
      <c r="C30" s="1" t="s">
        <v>35</v>
      </c>
      <c r="D30" s="380">
        <v>200000</v>
      </c>
      <c r="E30" s="380">
        <v>1706972</v>
      </c>
      <c r="F30" s="30">
        <v>1049000</v>
      </c>
      <c r="G30" s="377">
        <f t="shared" si="0"/>
        <v>0.61453849272278627</v>
      </c>
      <c r="H30" s="373" t="s">
        <v>686</v>
      </c>
    </row>
    <row r="31" spans="1:8" x14ac:dyDescent="0.25">
      <c r="A31" s="11">
        <v>25</v>
      </c>
      <c r="B31" s="12" t="s">
        <v>125</v>
      </c>
      <c r="C31" s="1" t="s">
        <v>36</v>
      </c>
      <c r="D31" s="380"/>
      <c r="E31" s="380">
        <v>50000</v>
      </c>
      <c r="F31" s="25">
        <v>50000</v>
      </c>
      <c r="G31" s="377">
        <f t="shared" si="0"/>
        <v>1</v>
      </c>
      <c r="H31" s="1" t="s">
        <v>687</v>
      </c>
    </row>
    <row r="32" spans="1:8" ht="120" x14ac:dyDescent="0.25">
      <c r="A32" s="11">
        <v>26</v>
      </c>
      <c r="B32" s="12" t="s">
        <v>126</v>
      </c>
      <c r="C32" s="1" t="s">
        <v>37</v>
      </c>
      <c r="D32" s="380">
        <v>1500000</v>
      </c>
      <c r="E32" s="380">
        <v>1715536</v>
      </c>
      <c r="F32" s="30">
        <v>1715536</v>
      </c>
      <c r="G32" s="377">
        <f t="shared" si="0"/>
        <v>1</v>
      </c>
      <c r="H32" s="373" t="s">
        <v>688</v>
      </c>
    </row>
    <row r="33" spans="1:8" x14ac:dyDescent="0.25">
      <c r="A33" s="11">
        <v>27</v>
      </c>
      <c r="B33" s="13" t="s">
        <v>159</v>
      </c>
      <c r="C33" s="2" t="s">
        <v>38</v>
      </c>
      <c r="D33" s="382">
        <f t="shared" ref="D33" si="11">D28+D29+D30+D31+D32</f>
        <v>4100000</v>
      </c>
      <c r="E33" s="32">
        <f>E28+E29+E30+E31+E32</f>
        <v>5351708</v>
      </c>
      <c r="F33" s="32">
        <f>F28+F29+F30+F31+F32</f>
        <v>3945088</v>
      </c>
      <c r="G33" s="377">
        <f t="shared" si="0"/>
        <v>0.73716428474797202</v>
      </c>
      <c r="H33" s="1"/>
    </row>
    <row r="34" spans="1:8" x14ac:dyDescent="0.25">
      <c r="A34" s="11">
        <v>28</v>
      </c>
      <c r="B34" s="12" t="s">
        <v>39</v>
      </c>
      <c r="C34" s="1" t="s">
        <v>40</v>
      </c>
      <c r="D34" s="380">
        <v>8856</v>
      </c>
      <c r="E34" s="391">
        <v>33199</v>
      </c>
      <c r="F34" s="391">
        <v>31309</v>
      </c>
      <c r="G34" s="377">
        <f t="shared" si="0"/>
        <v>0.94307057441489206</v>
      </c>
      <c r="H34" s="1" t="s">
        <v>625</v>
      </c>
    </row>
    <row r="35" spans="1:8" x14ac:dyDescent="0.25">
      <c r="A35" s="11">
        <v>29</v>
      </c>
      <c r="B35" s="13" t="s">
        <v>160</v>
      </c>
      <c r="C35" s="2" t="s">
        <v>41</v>
      </c>
      <c r="D35" s="382">
        <f t="shared" ref="D35" si="12">+D34</f>
        <v>8856</v>
      </c>
      <c r="E35" s="32">
        <f>+E34</f>
        <v>33199</v>
      </c>
      <c r="F35" s="32">
        <f>+F34</f>
        <v>31309</v>
      </c>
      <c r="G35" s="377">
        <f t="shared" si="0"/>
        <v>0.94307057441489206</v>
      </c>
      <c r="H35" s="1"/>
    </row>
    <row r="36" spans="1:8" x14ac:dyDescent="0.25">
      <c r="A36" s="11">
        <v>30</v>
      </c>
      <c r="B36" s="15" t="s">
        <v>42</v>
      </c>
      <c r="C36" s="4" t="s">
        <v>43</v>
      </c>
      <c r="D36" s="380">
        <v>1188635</v>
      </c>
      <c r="E36" s="380">
        <v>2200000</v>
      </c>
      <c r="F36" s="30">
        <v>1910986</v>
      </c>
      <c r="G36" s="377">
        <f t="shared" si="0"/>
        <v>0.86863000000000001</v>
      </c>
      <c r="H36" s="1"/>
    </row>
    <row r="37" spans="1:8" hidden="1" x14ac:dyDescent="0.25">
      <c r="A37" s="11">
        <v>31</v>
      </c>
      <c r="B37" s="15" t="s">
        <v>127</v>
      </c>
      <c r="C37" s="4" t="s">
        <v>44</v>
      </c>
      <c r="D37" s="380"/>
      <c r="E37" s="380"/>
      <c r="F37" s="30"/>
      <c r="G37" s="377"/>
      <c r="H37" s="1"/>
    </row>
    <row r="38" spans="1:8" x14ac:dyDescent="0.25">
      <c r="A38" s="11">
        <v>32</v>
      </c>
      <c r="B38" s="15" t="s">
        <v>162</v>
      </c>
      <c r="C38" s="1" t="s">
        <v>161</v>
      </c>
      <c r="D38" s="380">
        <v>1000</v>
      </c>
      <c r="E38" s="30">
        <v>325024</v>
      </c>
      <c r="F38" s="30">
        <v>300001</v>
      </c>
      <c r="G38" s="377">
        <f t="shared" si="0"/>
        <v>0.92301183912572615</v>
      </c>
      <c r="H38" s="1" t="s">
        <v>689</v>
      </c>
    </row>
    <row r="39" spans="1:8" x14ac:dyDescent="0.25">
      <c r="A39" s="11">
        <v>33</v>
      </c>
      <c r="B39" s="13" t="s">
        <v>163</v>
      </c>
      <c r="C39" s="2" t="s">
        <v>45</v>
      </c>
      <c r="D39" s="382">
        <f>D36+D37+D38</f>
        <v>1189635</v>
      </c>
      <c r="E39" s="382">
        <f>E36+E37+E38</f>
        <v>2525024</v>
      </c>
      <c r="F39" s="382">
        <f>F36+F37+F38</f>
        <v>2210987</v>
      </c>
      <c r="G39" s="377">
        <f t="shared" si="0"/>
        <v>0.875630093020898</v>
      </c>
      <c r="H39" s="1"/>
    </row>
    <row r="40" spans="1:8" x14ac:dyDescent="0.25">
      <c r="A40" s="11">
        <v>34</v>
      </c>
      <c r="B40" s="23" t="s">
        <v>179</v>
      </c>
      <c r="C40" s="3" t="s">
        <v>46</v>
      </c>
      <c r="D40" s="381">
        <f>D24+D27+D33+D35+D39</f>
        <v>6503491</v>
      </c>
      <c r="E40" s="31">
        <f>E24+E27+E33+E35+E39</f>
        <v>12684931</v>
      </c>
      <c r="F40" s="31">
        <f>F24+F27+F33+F35+F39</f>
        <v>10901504</v>
      </c>
      <c r="G40" s="377">
        <f t="shared" si="0"/>
        <v>0.85940585723327945</v>
      </c>
      <c r="H40" s="1"/>
    </row>
    <row r="41" spans="1:8" x14ac:dyDescent="0.25">
      <c r="A41" s="11"/>
      <c r="B41" s="23"/>
      <c r="C41" s="1"/>
      <c r="D41" s="380"/>
      <c r="E41" s="380"/>
      <c r="F41" s="1"/>
      <c r="G41" s="377"/>
      <c r="H41" s="1"/>
    </row>
    <row r="42" spans="1:8" hidden="1" x14ac:dyDescent="0.25">
      <c r="A42" s="455" t="s">
        <v>180</v>
      </c>
      <c r="B42" s="40"/>
      <c r="C42" s="1"/>
      <c r="D42" s="380"/>
      <c r="E42" s="380"/>
      <c r="F42" s="1"/>
      <c r="G42" s="377"/>
      <c r="H42" s="1"/>
    </row>
    <row r="43" spans="1:8" hidden="1" x14ac:dyDescent="0.25">
      <c r="A43" s="11">
        <v>35</v>
      </c>
      <c r="B43" s="13" t="s">
        <v>128</v>
      </c>
      <c r="C43" s="2" t="s">
        <v>47</v>
      </c>
      <c r="D43" s="380"/>
      <c r="E43" s="380"/>
      <c r="F43" s="30"/>
      <c r="G43" s="377"/>
      <c r="H43" s="1"/>
    </row>
    <row r="44" spans="1:8" hidden="1" x14ac:dyDescent="0.25">
      <c r="A44" s="11">
        <v>36</v>
      </c>
      <c r="B44" s="13" t="s">
        <v>129</v>
      </c>
      <c r="C44" s="2" t="s">
        <v>48</v>
      </c>
      <c r="D44" s="380"/>
      <c r="E44" s="380"/>
      <c r="F44" s="30"/>
      <c r="G44" s="377"/>
      <c r="H44" s="1"/>
    </row>
    <row r="45" spans="1:8" hidden="1" x14ac:dyDescent="0.25">
      <c r="A45" s="11">
        <v>37</v>
      </c>
      <c r="B45" s="23" t="s">
        <v>181</v>
      </c>
      <c r="C45" s="3" t="s">
        <v>49</v>
      </c>
      <c r="D45" s="380"/>
      <c r="E45" s="380"/>
      <c r="F45" s="31"/>
      <c r="G45" s="377"/>
      <c r="H45" s="1"/>
    </row>
    <row r="46" spans="1:8" hidden="1" x14ac:dyDescent="0.25">
      <c r="A46" s="11"/>
      <c r="B46" s="23"/>
      <c r="C46" s="1"/>
      <c r="D46" s="380"/>
      <c r="E46" s="380"/>
      <c r="F46" s="1"/>
      <c r="G46" s="377"/>
      <c r="H46" s="1"/>
    </row>
    <row r="47" spans="1:8" hidden="1" x14ac:dyDescent="0.25">
      <c r="A47" s="587" t="s">
        <v>182</v>
      </c>
      <c r="B47" s="587"/>
      <c r="C47" s="1"/>
      <c r="D47" s="380"/>
      <c r="E47" s="380"/>
      <c r="F47" s="1"/>
      <c r="G47" s="377"/>
      <c r="H47" s="1"/>
    </row>
    <row r="48" spans="1:8" hidden="1" x14ac:dyDescent="0.25">
      <c r="A48" s="11">
        <v>38</v>
      </c>
      <c r="B48" s="15" t="s">
        <v>50</v>
      </c>
      <c r="C48" s="4" t="s">
        <v>51</v>
      </c>
      <c r="D48" s="380"/>
      <c r="E48" s="380"/>
      <c r="F48" s="30"/>
      <c r="G48" s="377"/>
      <c r="H48" s="1"/>
    </row>
    <row r="49" spans="1:8" hidden="1" x14ac:dyDescent="0.25">
      <c r="A49" s="11">
        <v>39</v>
      </c>
      <c r="B49" s="15" t="s">
        <v>154</v>
      </c>
      <c r="C49" s="4" t="s">
        <v>51</v>
      </c>
      <c r="D49" s="380"/>
      <c r="E49" s="380"/>
      <c r="F49" s="30"/>
      <c r="G49" s="377"/>
      <c r="H49" s="1"/>
    </row>
    <row r="50" spans="1:8" hidden="1" x14ac:dyDescent="0.25">
      <c r="A50" s="11">
        <v>40</v>
      </c>
      <c r="B50" s="15" t="s">
        <v>130</v>
      </c>
      <c r="C50" s="4" t="s">
        <v>52</v>
      </c>
      <c r="D50" s="380"/>
      <c r="E50" s="380"/>
      <c r="F50" s="30"/>
      <c r="G50" s="377"/>
      <c r="H50" s="1"/>
    </row>
    <row r="51" spans="1:8" hidden="1" x14ac:dyDescent="0.25">
      <c r="A51" s="11">
        <v>41</v>
      </c>
      <c r="B51" s="15" t="s">
        <v>131</v>
      </c>
      <c r="C51" s="1" t="s">
        <v>53</v>
      </c>
      <c r="D51" s="380"/>
      <c r="E51" s="380"/>
      <c r="F51" s="30"/>
      <c r="G51" s="377"/>
      <c r="H51" s="1"/>
    </row>
    <row r="52" spans="1:8" hidden="1" x14ac:dyDescent="0.25">
      <c r="A52" s="11">
        <v>42</v>
      </c>
      <c r="B52" s="15" t="s">
        <v>54</v>
      </c>
      <c r="C52" s="1" t="s">
        <v>55</v>
      </c>
      <c r="D52" s="380"/>
      <c r="E52" s="380"/>
      <c r="F52" s="30"/>
      <c r="G52" s="377"/>
      <c r="H52" s="1"/>
    </row>
    <row r="53" spans="1:8" hidden="1" x14ac:dyDescent="0.25">
      <c r="A53" s="11">
        <v>43</v>
      </c>
      <c r="B53" s="23" t="s">
        <v>183</v>
      </c>
      <c r="C53" s="3" t="s">
        <v>56</v>
      </c>
      <c r="D53" s="380"/>
      <c r="E53" s="380"/>
      <c r="F53" s="30"/>
      <c r="G53" s="377"/>
      <c r="H53" s="1"/>
    </row>
    <row r="54" spans="1:8" hidden="1" x14ac:dyDescent="0.25">
      <c r="A54" s="11"/>
      <c r="B54" s="23"/>
      <c r="C54" s="1"/>
      <c r="D54" s="380"/>
      <c r="E54" s="380"/>
      <c r="F54" s="1"/>
      <c r="G54" s="377"/>
      <c r="H54" s="1"/>
    </row>
    <row r="55" spans="1:8" x14ac:dyDescent="0.25">
      <c r="A55" s="587" t="s">
        <v>184</v>
      </c>
      <c r="B55" s="587"/>
      <c r="C55" s="1"/>
      <c r="D55" s="380"/>
      <c r="E55" s="380"/>
      <c r="F55" s="1"/>
      <c r="G55" s="377"/>
      <c r="H55" s="1"/>
    </row>
    <row r="56" spans="1:8" hidden="1" x14ac:dyDescent="0.25">
      <c r="A56" s="11">
        <v>44</v>
      </c>
      <c r="B56" s="338" t="s">
        <v>650</v>
      </c>
      <c r="C56" s="15" t="s">
        <v>651</v>
      </c>
      <c r="D56" s="380"/>
      <c r="E56" s="380"/>
      <c r="F56" s="1"/>
      <c r="G56" s="377"/>
      <c r="H56" s="1"/>
    </row>
    <row r="57" spans="1:8" hidden="1" x14ac:dyDescent="0.25">
      <c r="A57" s="11">
        <v>45</v>
      </c>
      <c r="B57" s="13" t="s">
        <v>132</v>
      </c>
      <c r="C57" s="2" t="s">
        <v>57</v>
      </c>
      <c r="D57" s="380"/>
      <c r="E57" s="380"/>
      <c r="F57" s="32"/>
      <c r="G57" s="377"/>
      <c r="H57" s="1"/>
    </row>
    <row r="58" spans="1:8" hidden="1" x14ac:dyDescent="0.25">
      <c r="A58" s="11">
        <v>46</v>
      </c>
      <c r="B58" s="13" t="s">
        <v>58</v>
      </c>
      <c r="C58" s="2" t="s">
        <v>59</v>
      </c>
      <c r="D58" s="380"/>
      <c r="E58" s="380"/>
      <c r="F58" s="32"/>
      <c r="G58" s="377"/>
      <c r="H58" s="1"/>
    </row>
    <row r="59" spans="1:8" x14ac:dyDescent="0.25">
      <c r="A59" s="11">
        <v>47</v>
      </c>
      <c r="B59" s="13" t="s">
        <v>60</v>
      </c>
      <c r="C59" s="2" t="s">
        <v>61</v>
      </c>
      <c r="D59" s="380">
        <v>32571</v>
      </c>
      <c r="E59" s="380"/>
      <c r="F59" s="32"/>
      <c r="G59" s="377"/>
      <c r="H59" s="1"/>
    </row>
    <row r="60" spans="1:8" hidden="1" x14ac:dyDescent="0.25">
      <c r="A60" s="11">
        <v>48</v>
      </c>
      <c r="B60" s="13" t="s">
        <v>62</v>
      </c>
      <c r="C60" s="2" t="s">
        <v>63</v>
      </c>
      <c r="D60" s="380"/>
      <c r="E60" s="380"/>
      <c r="F60" s="32"/>
      <c r="G60" s="377"/>
      <c r="H60" s="1"/>
    </row>
    <row r="61" spans="1:8" x14ac:dyDescent="0.25">
      <c r="A61" s="11">
        <v>49</v>
      </c>
      <c r="B61" s="13" t="s">
        <v>64</v>
      </c>
      <c r="C61" s="2" t="s">
        <v>65</v>
      </c>
      <c r="D61" s="380">
        <v>8794</v>
      </c>
      <c r="E61" s="380"/>
      <c r="F61" s="32"/>
      <c r="G61" s="377"/>
      <c r="H61" s="1"/>
    </row>
    <row r="62" spans="1:8" x14ac:dyDescent="0.25">
      <c r="A62" s="17">
        <v>50</v>
      </c>
      <c r="B62" s="23" t="s">
        <v>185</v>
      </c>
      <c r="C62" s="3" t="s">
        <v>66</v>
      </c>
      <c r="D62" s="381">
        <f>D57+D58+D59+D60+D61</f>
        <v>41365</v>
      </c>
      <c r="E62" s="380"/>
      <c r="F62" s="31"/>
      <c r="G62" s="377"/>
      <c r="H62" s="1"/>
    </row>
    <row r="63" spans="1:8" hidden="1" x14ac:dyDescent="0.25">
      <c r="A63" s="11"/>
      <c r="B63" s="23"/>
      <c r="C63" s="1"/>
      <c r="D63" s="380"/>
      <c r="E63" s="380"/>
      <c r="F63" s="1"/>
      <c r="G63" s="377"/>
      <c r="H63" s="1"/>
    </row>
    <row r="64" spans="1:8" hidden="1" x14ac:dyDescent="0.25">
      <c r="A64" s="588" t="s">
        <v>186</v>
      </c>
      <c r="B64" s="588"/>
      <c r="C64" s="1"/>
      <c r="D64" s="380"/>
      <c r="E64" s="380"/>
      <c r="F64" s="1"/>
      <c r="G64" s="377"/>
      <c r="H64" s="1"/>
    </row>
    <row r="65" spans="1:8" hidden="1" x14ac:dyDescent="0.25">
      <c r="A65" s="11">
        <v>51</v>
      </c>
      <c r="B65" s="13" t="s">
        <v>67</v>
      </c>
      <c r="C65" s="2" t="s">
        <v>68</v>
      </c>
      <c r="D65" s="380"/>
      <c r="E65" s="380"/>
      <c r="F65" s="30"/>
      <c r="G65" s="377"/>
      <c r="H65" s="1"/>
    </row>
    <row r="66" spans="1:8" hidden="1" x14ac:dyDescent="0.25">
      <c r="A66" s="11">
        <v>52</v>
      </c>
      <c r="B66" s="13" t="s">
        <v>69</v>
      </c>
      <c r="C66" s="2" t="s">
        <v>70</v>
      </c>
      <c r="D66" s="380"/>
      <c r="E66" s="380"/>
      <c r="F66" s="30"/>
      <c r="G66" s="377"/>
      <c r="H66" s="1"/>
    </row>
    <row r="67" spans="1:8" hidden="1" x14ac:dyDescent="0.25">
      <c r="A67" s="17">
        <v>53</v>
      </c>
      <c r="B67" s="23" t="s">
        <v>187</v>
      </c>
      <c r="C67" s="3" t="s">
        <v>71</v>
      </c>
      <c r="D67" s="380"/>
      <c r="E67" s="380"/>
      <c r="F67" s="30"/>
      <c r="G67" s="377"/>
      <c r="H67" s="1"/>
    </row>
    <row r="68" spans="1:8" hidden="1" x14ac:dyDescent="0.25">
      <c r="A68" s="11"/>
      <c r="B68" s="14"/>
      <c r="C68" s="1"/>
      <c r="D68" s="380"/>
      <c r="E68" s="380"/>
      <c r="F68" s="1"/>
      <c r="G68" s="377"/>
      <c r="H68" s="1"/>
    </row>
    <row r="69" spans="1:8" hidden="1" x14ac:dyDescent="0.25">
      <c r="A69" s="587" t="s">
        <v>188</v>
      </c>
      <c r="B69" s="587"/>
      <c r="C69" s="1"/>
      <c r="D69" s="380"/>
      <c r="E69" s="380"/>
      <c r="F69" s="1"/>
      <c r="G69" s="377"/>
      <c r="H69" s="1"/>
    </row>
    <row r="70" spans="1:8" hidden="1" x14ac:dyDescent="0.25">
      <c r="A70" s="11">
        <v>54</v>
      </c>
      <c r="B70" s="13" t="s">
        <v>133</v>
      </c>
      <c r="C70" s="2" t="s">
        <v>72</v>
      </c>
      <c r="D70" s="380"/>
      <c r="E70" s="380"/>
      <c r="F70" s="30"/>
      <c r="G70" s="377"/>
      <c r="H70" s="1"/>
    </row>
    <row r="71" spans="1:8" hidden="1" x14ac:dyDescent="0.25">
      <c r="A71" s="11">
        <v>55</v>
      </c>
      <c r="B71" s="13" t="s">
        <v>583</v>
      </c>
      <c r="C71" s="2" t="s">
        <v>584</v>
      </c>
      <c r="D71" s="380"/>
      <c r="E71" s="380"/>
      <c r="F71" s="32"/>
      <c r="G71" s="377"/>
      <c r="H71" s="1"/>
    </row>
    <row r="72" spans="1:8" hidden="1" x14ac:dyDescent="0.25">
      <c r="A72" s="17">
        <v>56</v>
      </c>
      <c r="B72" s="14" t="s">
        <v>201</v>
      </c>
      <c r="C72" s="3" t="s">
        <v>73</v>
      </c>
      <c r="D72" s="380"/>
      <c r="E72" s="380"/>
      <c r="F72" s="31"/>
      <c r="G72" s="377"/>
      <c r="H72" s="1"/>
    </row>
    <row r="73" spans="1:8" hidden="1" x14ac:dyDescent="0.25">
      <c r="A73" s="11"/>
      <c r="B73" s="14"/>
      <c r="C73" s="1"/>
      <c r="D73" s="380"/>
      <c r="E73" s="380"/>
      <c r="F73" s="1"/>
      <c r="G73" s="377"/>
      <c r="H73" s="1"/>
    </row>
    <row r="74" spans="1:8" hidden="1" x14ac:dyDescent="0.25">
      <c r="A74" s="11"/>
      <c r="B74" s="14"/>
      <c r="C74" s="1"/>
      <c r="D74" s="380"/>
      <c r="E74" s="380"/>
      <c r="F74" s="1"/>
      <c r="G74" s="377"/>
      <c r="H74" s="1"/>
    </row>
    <row r="75" spans="1:8" ht="15.75" x14ac:dyDescent="0.25">
      <c r="A75" s="11">
        <v>57</v>
      </c>
      <c r="B75" s="16" t="s">
        <v>164</v>
      </c>
      <c r="C75" s="5" t="s">
        <v>74</v>
      </c>
      <c r="D75" s="383">
        <f>D17+D19+D40+D45+D53+D62+D67+D72</f>
        <v>78116065</v>
      </c>
      <c r="E75" s="33">
        <f>E17+E19+E40+E45+E53+E62+E67+E72</f>
        <v>81217122</v>
      </c>
      <c r="F75" s="33">
        <f>F17+F19+F40+F45+F53+F62+F67+F72</f>
        <v>79433695</v>
      </c>
      <c r="G75" s="377">
        <f t="shared" ref="G75:G118" si="13">F75/E75</f>
        <v>0.97804124356930555</v>
      </c>
      <c r="H75" s="1"/>
    </row>
    <row r="76" spans="1:8" ht="15.75" hidden="1" x14ac:dyDescent="0.25">
      <c r="A76" s="11"/>
      <c r="B76" s="16"/>
      <c r="C76" s="1"/>
      <c r="D76" s="380"/>
      <c r="E76" s="380"/>
      <c r="F76" s="1"/>
      <c r="G76" s="377"/>
      <c r="H76" s="1"/>
    </row>
    <row r="77" spans="1:8" hidden="1" x14ac:dyDescent="0.25">
      <c r="A77" s="587" t="s">
        <v>189</v>
      </c>
      <c r="B77" s="587"/>
      <c r="C77" s="1"/>
      <c r="D77" s="380"/>
      <c r="E77" s="380"/>
      <c r="F77" s="1"/>
      <c r="G77" s="377"/>
      <c r="H77" s="1"/>
    </row>
    <row r="78" spans="1:8" hidden="1" x14ac:dyDescent="0.25">
      <c r="A78" s="11">
        <v>58</v>
      </c>
      <c r="B78" s="12" t="s">
        <v>165</v>
      </c>
      <c r="C78" s="1" t="s">
        <v>75</v>
      </c>
      <c r="D78" s="380"/>
      <c r="E78" s="380"/>
      <c r="F78" s="30"/>
      <c r="G78" s="377"/>
      <c r="H78" s="1"/>
    </row>
    <row r="79" spans="1:8" hidden="1" x14ac:dyDescent="0.25">
      <c r="A79" s="11">
        <v>59</v>
      </c>
      <c r="B79" s="12" t="s">
        <v>76</v>
      </c>
      <c r="C79" s="1" t="s">
        <v>77</v>
      </c>
      <c r="D79" s="380"/>
      <c r="E79" s="380"/>
      <c r="F79" s="30"/>
      <c r="G79" s="377"/>
      <c r="H79" s="1"/>
    </row>
    <row r="80" spans="1:8" hidden="1" x14ac:dyDescent="0.25">
      <c r="A80" s="11">
        <v>60</v>
      </c>
      <c r="B80" s="12" t="s">
        <v>134</v>
      </c>
      <c r="C80" s="1" t="s">
        <v>78</v>
      </c>
      <c r="D80" s="380"/>
      <c r="E80" s="380"/>
      <c r="F80" s="30"/>
      <c r="G80" s="377"/>
      <c r="H80" s="1"/>
    </row>
    <row r="81" spans="1:8" hidden="1" x14ac:dyDescent="0.25">
      <c r="A81" s="11">
        <v>61</v>
      </c>
      <c r="B81" s="13" t="s">
        <v>166</v>
      </c>
      <c r="C81" s="2" t="s">
        <v>79</v>
      </c>
      <c r="D81" s="380"/>
      <c r="E81" s="380"/>
      <c r="F81" s="30"/>
      <c r="G81" s="377"/>
      <c r="H81" s="1"/>
    </row>
    <row r="82" spans="1:8" ht="15.75" hidden="1" x14ac:dyDescent="0.25">
      <c r="A82" s="17">
        <v>62</v>
      </c>
      <c r="B82" s="39" t="s">
        <v>195</v>
      </c>
      <c r="C82" s="5" t="s">
        <v>80</v>
      </c>
      <c r="D82" s="380"/>
      <c r="E82" s="380"/>
      <c r="F82" s="31"/>
      <c r="G82" s="377"/>
      <c r="H82" s="1"/>
    </row>
    <row r="83" spans="1:8" ht="15.75" hidden="1" x14ac:dyDescent="0.25">
      <c r="A83" s="11"/>
      <c r="B83" s="16"/>
      <c r="C83" s="1"/>
      <c r="D83" s="380"/>
      <c r="E83" s="380"/>
      <c r="F83" s="1"/>
      <c r="G83" s="377"/>
      <c r="H83" s="1"/>
    </row>
    <row r="84" spans="1:8" hidden="1" x14ac:dyDescent="0.25">
      <c r="A84" s="587" t="s">
        <v>190</v>
      </c>
      <c r="B84" s="587"/>
      <c r="C84" s="1"/>
      <c r="D84" s="380"/>
      <c r="E84" s="380"/>
      <c r="F84" s="30"/>
      <c r="G84" s="377"/>
      <c r="H84" s="1"/>
    </row>
    <row r="85" spans="1:8" hidden="1" x14ac:dyDescent="0.25">
      <c r="A85" s="11">
        <v>63</v>
      </c>
      <c r="B85" s="12" t="s">
        <v>81</v>
      </c>
      <c r="C85" s="1" t="s">
        <v>82</v>
      </c>
      <c r="D85" s="380"/>
      <c r="E85" s="380"/>
      <c r="F85" s="30"/>
      <c r="G85" s="377"/>
      <c r="H85" s="1"/>
    </row>
    <row r="86" spans="1:8" hidden="1" x14ac:dyDescent="0.25">
      <c r="A86" s="11">
        <v>64</v>
      </c>
      <c r="B86" s="12" t="s">
        <v>83</v>
      </c>
      <c r="C86" s="1" t="s">
        <v>84</v>
      </c>
      <c r="D86" s="380"/>
      <c r="E86" s="380"/>
      <c r="F86" s="30"/>
      <c r="G86" s="377"/>
      <c r="H86" s="1"/>
    </row>
    <row r="87" spans="1:8" hidden="1" x14ac:dyDescent="0.25">
      <c r="A87" s="11">
        <v>65</v>
      </c>
      <c r="B87" s="12" t="s">
        <v>135</v>
      </c>
      <c r="C87" s="1" t="s">
        <v>85</v>
      </c>
      <c r="D87" s="380"/>
      <c r="E87" s="380"/>
      <c r="F87" s="30"/>
      <c r="G87" s="377"/>
      <c r="H87" s="1"/>
    </row>
    <row r="88" spans="1:8" hidden="1" x14ac:dyDescent="0.25">
      <c r="A88" s="11">
        <v>66</v>
      </c>
      <c r="B88" s="12" t="s">
        <v>136</v>
      </c>
      <c r="C88" s="1" t="s">
        <v>86</v>
      </c>
      <c r="D88" s="380"/>
      <c r="E88" s="380"/>
      <c r="F88" s="30"/>
      <c r="G88" s="377"/>
      <c r="H88" s="1"/>
    </row>
    <row r="89" spans="1:8" hidden="1" x14ac:dyDescent="0.25">
      <c r="A89" s="11">
        <v>67</v>
      </c>
      <c r="B89" s="12" t="s">
        <v>87</v>
      </c>
      <c r="C89" s="1" t="s">
        <v>88</v>
      </c>
      <c r="D89" s="380"/>
      <c r="E89" s="380"/>
      <c r="F89" s="30"/>
      <c r="G89" s="377"/>
      <c r="H89" s="1"/>
    </row>
    <row r="90" spans="1:8" hidden="1" x14ac:dyDescent="0.25">
      <c r="A90" s="11">
        <v>68</v>
      </c>
      <c r="B90" s="12" t="s">
        <v>585</v>
      </c>
      <c r="C90" s="12" t="s">
        <v>586</v>
      </c>
      <c r="D90" s="380"/>
      <c r="E90" s="380"/>
      <c r="F90" s="30"/>
      <c r="G90" s="377"/>
      <c r="H90" s="1"/>
    </row>
    <row r="91" spans="1:8" hidden="1" x14ac:dyDescent="0.25">
      <c r="A91" s="11">
        <v>69</v>
      </c>
      <c r="B91" s="13" t="s">
        <v>172</v>
      </c>
      <c r="C91" s="2" t="s">
        <v>89</v>
      </c>
      <c r="D91" s="380"/>
      <c r="E91" s="380"/>
      <c r="F91" s="30"/>
      <c r="G91" s="377"/>
      <c r="H91" s="1"/>
    </row>
    <row r="92" spans="1:8" hidden="1" x14ac:dyDescent="0.25">
      <c r="A92" s="11">
        <v>70</v>
      </c>
      <c r="B92" s="13" t="s">
        <v>118</v>
      </c>
      <c r="C92" s="2" t="s">
        <v>90</v>
      </c>
      <c r="D92" s="380"/>
      <c r="E92" s="380"/>
      <c r="F92" s="30"/>
      <c r="G92" s="377"/>
      <c r="H92" s="1"/>
    </row>
    <row r="93" spans="1:8" hidden="1" x14ac:dyDescent="0.25">
      <c r="A93" s="17">
        <v>71</v>
      </c>
      <c r="B93" s="14" t="s">
        <v>173</v>
      </c>
      <c r="C93" s="3" t="s">
        <v>91</v>
      </c>
      <c r="D93" s="380"/>
      <c r="E93" s="380"/>
      <c r="F93" s="30"/>
      <c r="G93" s="377"/>
      <c r="H93" s="1"/>
    </row>
    <row r="94" spans="1:8" hidden="1" x14ac:dyDescent="0.25">
      <c r="A94" s="11"/>
      <c r="B94" s="14"/>
      <c r="C94" s="1"/>
      <c r="D94" s="380"/>
      <c r="E94" s="380"/>
      <c r="F94" s="1"/>
      <c r="G94" s="377"/>
      <c r="H94" s="1"/>
    </row>
    <row r="95" spans="1:8" hidden="1" x14ac:dyDescent="0.25">
      <c r="A95" s="587" t="s">
        <v>191</v>
      </c>
      <c r="B95" s="587"/>
      <c r="C95" s="1"/>
      <c r="D95" s="380"/>
      <c r="E95" s="380"/>
      <c r="F95" s="1"/>
      <c r="G95" s="377"/>
      <c r="H95" s="1"/>
    </row>
    <row r="96" spans="1:8" hidden="1" x14ac:dyDescent="0.25">
      <c r="A96" s="11">
        <v>72</v>
      </c>
      <c r="B96" s="12" t="s">
        <v>137</v>
      </c>
      <c r="C96" s="1" t="s">
        <v>92</v>
      </c>
      <c r="D96" s="380"/>
      <c r="E96" s="380"/>
      <c r="F96" s="30"/>
      <c r="G96" s="377"/>
      <c r="H96" s="1"/>
    </row>
    <row r="97" spans="1:8" hidden="1" x14ac:dyDescent="0.25">
      <c r="A97" s="17">
        <v>73</v>
      </c>
      <c r="B97" s="14" t="s">
        <v>192</v>
      </c>
      <c r="C97" s="3" t="s">
        <v>93</v>
      </c>
      <c r="D97" s="380"/>
      <c r="E97" s="380"/>
      <c r="F97" s="31"/>
      <c r="G97" s="377"/>
      <c r="H97" s="1"/>
    </row>
    <row r="98" spans="1:8" hidden="1" x14ac:dyDescent="0.25">
      <c r="A98" s="11"/>
      <c r="B98" s="14"/>
      <c r="C98" s="1"/>
      <c r="D98" s="380"/>
      <c r="E98" s="380"/>
      <c r="F98" s="1"/>
      <c r="G98" s="377"/>
      <c r="H98" s="1"/>
    </row>
    <row r="99" spans="1:8" hidden="1" x14ac:dyDescent="0.25">
      <c r="A99" s="587" t="s">
        <v>193</v>
      </c>
      <c r="B99" s="587"/>
      <c r="C99" s="1"/>
      <c r="D99" s="380"/>
      <c r="E99" s="380"/>
      <c r="F99" s="1"/>
      <c r="G99" s="377"/>
      <c r="H99" s="1"/>
    </row>
    <row r="100" spans="1:8" hidden="1" x14ac:dyDescent="0.25">
      <c r="A100" s="17">
        <v>74</v>
      </c>
      <c r="B100" s="13" t="s">
        <v>138</v>
      </c>
      <c r="C100" s="2" t="s">
        <v>94</v>
      </c>
      <c r="D100" s="380"/>
      <c r="E100" s="380"/>
      <c r="F100" s="30"/>
      <c r="G100" s="377"/>
      <c r="H100" s="1"/>
    </row>
    <row r="101" spans="1:8" hidden="1" x14ac:dyDescent="0.25">
      <c r="A101" s="11">
        <v>75</v>
      </c>
      <c r="B101" s="12" t="s">
        <v>139</v>
      </c>
      <c r="C101" s="1" t="s">
        <v>95</v>
      </c>
      <c r="D101" s="380"/>
      <c r="E101" s="380"/>
      <c r="F101" s="30"/>
      <c r="G101" s="377"/>
      <c r="H101" s="1"/>
    </row>
    <row r="102" spans="1:8" hidden="1" x14ac:dyDescent="0.25">
      <c r="A102" s="11">
        <v>76</v>
      </c>
      <c r="B102" s="12" t="s">
        <v>140</v>
      </c>
      <c r="C102" s="1" t="s">
        <v>96</v>
      </c>
      <c r="D102" s="380"/>
      <c r="E102" s="380"/>
      <c r="F102" s="30"/>
      <c r="G102" s="377"/>
      <c r="H102" s="1"/>
    </row>
    <row r="103" spans="1:8" hidden="1" x14ac:dyDescent="0.25">
      <c r="A103" s="11">
        <v>77</v>
      </c>
      <c r="B103" s="12" t="s">
        <v>141</v>
      </c>
      <c r="C103" s="1" t="s">
        <v>97</v>
      </c>
      <c r="D103" s="380"/>
      <c r="E103" s="380"/>
      <c r="F103" s="30"/>
      <c r="G103" s="377"/>
      <c r="H103" s="1"/>
    </row>
    <row r="104" spans="1:8" hidden="1" x14ac:dyDescent="0.25">
      <c r="A104" s="11">
        <v>78</v>
      </c>
      <c r="B104" s="13" t="s">
        <v>167</v>
      </c>
      <c r="C104" s="2" t="s">
        <v>98</v>
      </c>
      <c r="D104" s="380"/>
      <c r="E104" s="380"/>
      <c r="F104" s="30"/>
      <c r="G104" s="377"/>
      <c r="H104" s="1"/>
    </row>
    <row r="105" spans="1:8" hidden="1" x14ac:dyDescent="0.25">
      <c r="A105" s="11">
        <v>79</v>
      </c>
      <c r="B105" s="13" t="s">
        <v>142</v>
      </c>
      <c r="C105" s="2" t="s">
        <v>99</v>
      </c>
      <c r="D105" s="380"/>
      <c r="E105" s="380"/>
      <c r="F105" s="30"/>
      <c r="G105" s="377"/>
      <c r="H105" s="1"/>
    </row>
    <row r="106" spans="1:8" hidden="1" x14ac:dyDescent="0.25">
      <c r="A106" s="17">
        <v>80</v>
      </c>
      <c r="B106" s="23" t="s">
        <v>194</v>
      </c>
      <c r="C106" s="3" t="s">
        <v>100</v>
      </c>
      <c r="D106" s="380"/>
      <c r="E106" s="380"/>
      <c r="F106" s="30"/>
      <c r="G106" s="377"/>
      <c r="H106" s="1"/>
    </row>
    <row r="107" spans="1:8" hidden="1" x14ac:dyDescent="0.25">
      <c r="B107" s="23"/>
      <c r="C107" s="1"/>
      <c r="D107" s="380"/>
      <c r="E107" s="380"/>
      <c r="F107" s="1"/>
      <c r="G107" s="377"/>
      <c r="H107" s="1"/>
    </row>
    <row r="108" spans="1:8" x14ac:dyDescent="0.25">
      <c r="A108" s="587" t="s">
        <v>196</v>
      </c>
      <c r="B108" s="587"/>
      <c r="C108" s="1"/>
      <c r="D108" s="380"/>
      <c r="E108" s="380"/>
      <c r="F108" s="1"/>
      <c r="G108" s="377"/>
      <c r="H108" s="1"/>
    </row>
    <row r="109" spans="1:8" hidden="1" x14ac:dyDescent="0.25">
      <c r="A109" s="11">
        <v>81</v>
      </c>
      <c r="B109" s="339" t="s">
        <v>526</v>
      </c>
      <c r="C109" s="12" t="s">
        <v>527</v>
      </c>
      <c r="D109" s="380"/>
      <c r="E109" s="380"/>
      <c r="F109" s="1"/>
      <c r="G109" s="377"/>
      <c r="H109" s="1"/>
    </row>
    <row r="110" spans="1:8" hidden="1" x14ac:dyDescent="0.25">
      <c r="A110" s="11">
        <v>82</v>
      </c>
      <c r="B110" s="12" t="s">
        <v>143</v>
      </c>
      <c r="C110" s="1" t="s">
        <v>101</v>
      </c>
      <c r="D110" s="380"/>
      <c r="E110" s="380"/>
      <c r="F110" s="30"/>
      <c r="G110" s="377"/>
      <c r="H110" s="1"/>
    </row>
    <row r="111" spans="1:8" hidden="1" x14ac:dyDescent="0.25">
      <c r="A111" s="11">
        <v>83</v>
      </c>
      <c r="B111" s="12" t="s">
        <v>144</v>
      </c>
      <c r="C111" s="1" t="s">
        <v>102</v>
      </c>
      <c r="D111" s="380"/>
      <c r="E111" s="380"/>
      <c r="F111" s="30"/>
      <c r="G111" s="377"/>
      <c r="H111" s="1"/>
    </row>
    <row r="112" spans="1:8" hidden="1" x14ac:dyDescent="0.25">
      <c r="A112" s="11">
        <v>84</v>
      </c>
      <c r="B112" s="12" t="s">
        <v>145</v>
      </c>
      <c r="C112" s="1" t="s">
        <v>103</v>
      </c>
      <c r="D112" s="380"/>
      <c r="E112" s="380"/>
      <c r="F112" s="30"/>
      <c r="G112" s="377"/>
      <c r="H112" s="1"/>
    </row>
    <row r="113" spans="1:8" hidden="1" x14ac:dyDescent="0.25">
      <c r="A113" s="11">
        <v>85</v>
      </c>
      <c r="B113" s="12" t="s">
        <v>104</v>
      </c>
      <c r="C113" s="1" t="s">
        <v>105</v>
      </c>
      <c r="D113" s="380"/>
      <c r="E113" s="380"/>
      <c r="F113" s="30"/>
      <c r="G113" s="377"/>
      <c r="H113" s="374"/>
    </row>
    <row r="114" spans="1:8" hidden="1" x14ac:dyDescent="0.25">
      <c r="A114" s="11">
        <v>86</v>
      </c>
      <c r="B114" s="12" t="s">
        <v>106</v>
      </c>
      <c r="C114" s="1" t="s">
        <v>107</v>
      </c>
      <c r="D114" s="380"/>
      <c r="E114" s="380"/>
      <c r="F114" s="30"/>
      <c r="G114" s="377"/>
      <c r="H114" s="1"/>
    </row>
    <row r="115" spans="1:8" hidden="1" x14ac:dyDescent="0.25">
      <c r="A115" s="11">
        <v>87</v>
      </c>
      <c r="B115" s="12" t="s">
        <v>654</v>
      </c>
      <c r="C115" s="12" t="s">
        <v>655</v>
      </c>
      <c r="D115" s="380"/>
      <c r="E115" s="380"/>
      <c r="F115" s="30"/>
      <c r="G115" s="377"/>
      <c r="H115" s="1"/>
    </row>
    <row r="116" spans="1:8" hidden="1" x14ac:dyDescent="0.25">
      <c r="A116" s="11">
        <v>88</v>
      </c>
      <c r="B116" s="12" t="s">
        <v>652</v>
      </c>
      <c r="C116" s="12" t="s">
        <v>653</v>
      </c>
      <c r="D116" s="380"/>
      <c r="E116" s="380"/>
      <c r="F116" s="30"/>
      <c r="G116" s="377"/>
      <c r="H116" s="1"/>
    </row>
    <row r="117" spans="1:8" x14ac:dyDescent="0.25">
      <c r="A117" s="11">
        <v>89</v>
      </c>
      <c r="B117" s="12" t="s">
        <v>146</v>
      </c>
      <c r="C117" s="1" t="s">
        <v>108</v>
      </c>
      <c r="D117" s="380">
        <v>1000</v>
      </c>
      <c r="E117" s="30">
        <v>190630</v>
      </c>
      <c r="F117" s="30">
        <v>190639</v>
      </c>
      <c r="G117" s="377">
        <f t="shared" si="13"/>
        <v>1.0000472118764099</v>
      </c>
      <c r="H117" s="1" t="s">
        <v>555</v>
      </c>
    </row>
    <row r="118" spans="1:8" x14ac:dyDescent="0.25">
      <c r="A118" s="11">
        <v>90</v>
      </c>
      <c r="B118" s="14" t="s">
        <v>198</v>
      </c>
      <c r="C118" s="3" t="s">
        <v>109</v>
      </c>
      <c r="D118" s="381">
        <f>D110+D111+D112+D114+D117</f>
        <v>1000</v>
      </c>
      <c r="E118" s="381">
        <f>E110+E111+E112+E114+E117</f>
        <v>190630</v>
      </c>
      <c r="F118" s="381">
        <f>F110+F111+F112+F114+F117</f>
        <v>190639</v>
      </c>
      <c r="G118" s="377">
        <f t="shared" si="13"/>
        <v>1.0000472118764099</v>
      </c>
      <c r="H118" s="1"/>
    </row>
    <row r="119" spans="1:8" ht="11.25" customHeight="1" x14ac:dyDescent="0.25">
      <c r="B119" s="14"/>
      <c r="C119" s="1"/>
      <c r="D119" s="380"/>
      <c r="E119" s="380"/>
      <c r="F119" s="1"/>
      <c r="G119" s="377"/>
      <c r="H119" s="1"/>
    </row>
    <row r="120" spans="1:8" hidden="1" x14ac:dyDescent="0.25">
      <c r="A120" s="587" t="s">
        <v>197</v>
      </c>
      <c r="B120" s="587"/>
      <c r="C120" s="1"/>
      <c r="D120" s="380"/>
      <c r="E120" s="380"/>
      <c r="F120" s="1"/>
      <c r="G120" s="377"/>
      <c r="H120" s="1"/>
    </row>
    <row r="121" spans="1:8" hidden="1" x14ac:dyDescent="0.25">
      <c r="A121" s="11">
        <v>91</v>
      </c>
      <c r="B121" s="13" t="s">
        <v>147</v>
      </c>
      <c r="C121" s="2" t="s">
        <v>110</v>
      </c>
      <c r="D121" s="380"/>
      <c r="E121" s="380"/>
      <c r="F121" s="30"/>
      <c r="G121" s="377"/>
      <c r="H121" s="1"/>
    </row>
    <row r="122" spans="1:8" hidden="1" x14ac:dyDescent="0.25">
      <c r="A122" s="11">
        <v>92</v>
      </c>
      <c r="B122" s="13" t="s">
        <v>635</v>
      </c>
      <c r="C122" s="2" t="s">
        <v>634</v>
      </c>
      <c r="D122" s="380"/>
      <c r="E122" s="380"/>
      <c r="F122" s="30"/>
      <c r="G122" s="377"/>
      <c r="H122" s="1"/>
    </row>
    <row r="123" spans="1:8" hidden="1" x14ac:dyDescent="0.25">
      <c r="A123" s="11">
        <v>93</v>
      </c>
      <c r="B123" s="13" t="s">
        <v>628</v>
      </c>
      <c r="C123" s="13" t="s">
        <v>627</v>
      </c>
      <c r="D123" s="380"/>
      <c r="E123" s="380"/>
      <c r="F123" s="30"/>
      <c r="G123" s="377"/>
      <c r="H123" s="1"/>
    </row>
    <row r="124" spans="1:8" hidden="1" x14ac:dyDescent="0.25">
      <c r="A124" s="11">
        <v>94</v>
      </c>
      <c r="B124" s="14" t="s">
        <v>168</v>
      </c>
      <c r="C124" s="3" t="s">
        <v>111</v>
      </c>
      <c r="D124" s="380"/>
      <c r="E124" s="380"/>
      <c r="F124" s="30"/>
      <c r="G124" s="377"/>
      <c r="H124" s="1"/>
    </row>
    <row r="125" spans="1:8" hidden="1" x14ac:dyDescent="0.25">
      <c r="A125" s="11"/>
      <c r="B125" s="14"/>
      <c r="C125" s="1"/>
      <c r="D125" s="380"/>
      <c r="E125" s="380"/>
      <c r="F125" s="1"/>
      <c r="G125" s="377"/>
      <c r="H125" s="1"/>
    </row>
    <row r="126" spans="1:8" hidden="1" x14ac:dyDescent="0.25">
      <c r="A126" s="454" t="s">
        <v>532</v>
      </c>
      <c r="B126" s="337"/>
      <c r="C126" s="14"/>
      <c r="D126" s="380"/>
      <c r="E126" s="380"/>
      <c r="F126" s="1"/>
      <c r="G126" s="377"/>
      <c r="H126" s="1"/>
    </row>
    <row r="127" spans="1:8" hidden="1" x14ac:dyDescent="0.25">
      <c r="A127" s="11">
        <v>95</v>
      </c>
      <c r="B127" s="15" t="s">
        <v>528</v>
      </c>
      <c r="C127" s="15" t="s">
        <v>529</v>
      </c>
      <c r="D127" s="380"/>
      <c r="E127" s="380"/>
      <c r="F127" s="1"/>
      <c r="G127" s="377"/>
      <c r="H127" s="1"/>
    </row>
    <row r="128" spans="1:8" hidden="1" x14ac:dyDescent="0.25">
      <c r="A128" s="11">
        <v>96</v>
      </c>
      <c r="B128" s="23" t="s">
        <v>530</v>
      </c>
      <c r="C128" s="14" t="s">
        <v>531</v>
      </c>
      <c r="D128" s="380"/>
      <c r="E128" s="380"/>
      <c r="F128" s="1"/>
      <c r="G128" s="377"/>
      <c r="H128" s="1"/>
    </row>
    <row r="129" spans="1:9" hidden="1" x14ac:dyDescent="0.25">
      <c r="A129" s="11"/>
      <c r="B129" s="14"/>
      <c r="C129" s="1"/>
      <c r="D129" s="380"/>
      <c r="E129" s="380"/>
      <c r="F129" s="1"/>
      <c r="G129" s="377"/>
      <c r="H129" s="1"/>
    </row>
    <row r="130" spans="1:9" ht="15.75" x14ac:dyDescent="0.25">
      <c r="A130" s="11">
        <v>97</v>
      </c>
      <c r="B130" s="16" t="s">
        <v>200</v>
      </c>
      <c r="C130" s="5" t="s">
        <v>112</v>
      </c>
      <c r="D130" s="383">
        <f>D93+D97+D106+D118+D124</f>
        <v>1000</v>
      </c>
      <c r="E130" s="383">
        <f>E93+E97+E106+E118+E124</f>
        <v>190630</v>
      </c>
      <c r="F130" s="383">
        <f>F93+F97+F106+F118+F124</f>
        <v>190639</v>
      </c>
      <c r="G130" s="377">
        <f t="shared" ref="G130:G139" si="14">F130/E130</f>
        <v>1.0000472118764099</v>
      </c>
      <c r="H130" s="1"/>
    </row>
    <row r="131" spans="1:9" hidden="1" x14ac:dyDescent="0.25">
      <c r="A131" s="11">
        <v>98</v>
      </c>
      <c r="B131" s="12" t="s">
        <v>169</v>
      </c>
      <c r="C131" s="1" t="s">
        <v>113</v>
      </c>
      <c r="D131" s="380"/>
      <c r="E131" s="380"/>
      <c r="F131" s="30"/>
      <c r="G131" s="377"/>
      <c r="H131" s="1"/>
    </row>
    <row r="132" spans="1:9" x14ac:dyDescent="0.25">
      <c r="A132" s="11">
        <v>99</v>
      </c>
      <c r="B132" s="12" t="s">
        <v>170</v>
      </c>
      <c r="C132" s="1" t="s">
        <v>148</v>
      </c>
      <c r="D132" s="380">
        <v>8373511</v>
      </c>
      <c r="E132" s="30">
        <v>79768</v>
      </c>
      <c r="F132" s="30">
        <v>79768</v>
      </c>
      <c r="G132" s="377">
        <f t="shared" ref="G132" si="15">F132/E132</f>
        <v>1</v>
      </c>
      <c r="H132" s="1"/>
    </row>
    <row r="133" spans="1:9" hidden="1" x14ac:dyDescent="0.25">
      <c r="A133" s="11">
        <v>100</v>
      </c>
      <c r="B133" s="12" t="s">
        <v>533</v>
      </c>
      <c r="C133" s="12" t="s">
        <v>534</v>
      </c>
      <c r="D133" s="380"/>
      <c r="E133" s="380"/>
      <c r="F133" s="30"/>
      <c r="G133" s="377"/>
      <c r="H133" s="1"/>
    </row>
    <row r="134" spans="1:9" x14ac:dyDescent="0.25">
      <c r="A134" s="11">
        <v>101</v>
      </c>
      <c r="B134" s="12" t="s">
        <v>114</v>
      </c>
      <c r="C134" s="1" t="s">
        <v>115</v>
      </c>
      <c r="D134" s="380">
        <v>69741554</v>
      </c>
      <c r="E134" s="380">
        <v>80946724</v>
      </c>
      <c r="F134" s="30">
        <v>79721949</v>
      </c>
      <c r="G134" s="377">
        <f t="shared" si="14"/>
        <v>0.98486936914210388</v>
      </c>
      <c r="H134" s="374"/>
    </row>
    <row r="135" spans="1:9" x14ac:dyDescent="0.25">
      <c r="A135" s="11">
        <v>102</v>
      </c>
      <c r="B135" s="13" t="s">
        <v>171</v>
      </c>
      <c r="C135" s="2" t="s">
        <v>116</v>
      </c>
      <c r="D135" s="380">
        <f>D131+D132+D134</f>
        <v>78115065</v>
      </c>
      <c r="E135" s="30">
        <f>+E134+E133+E132+E131</f>
        <v>81026492</v>
      </c>
      <c r="F135" s="30">
        <f>+F134+F133+F132+F131</f>
        <v>79801717</v>
      </c>
      <c r="G135" s="377">
        <f t="shared" si="14"/>
        <v>0.98488426476614588</v>
      </c>
      <c r="H135" s="1"/>
    </row>
    <row r="136" spans="1:9" ht="15.75" x14ac:dyDescent="0.25">
      <c r="A136" s="11">
        <v>103</v>
      </c>
      <c r="B136" s="39" t="s">
        <v>199</v>
      </c>
      <c r="C136" s="5" t="s">
        <v>117</v>
      </c>
      <c r="D136" s="383">
        <f t="shared" ref="D136" si="16">D135</f>
        <v>78115065</v>
      </c>
      <c r="E136" s="33">
        <f t="shared" ref="E136:F136" si="17">E135</f>
        <v>81026492</v>
      </c>
      <c r="F136" s="33">
        <f t="shared" si="17"/>
        <v>79801717</v>
      </c>
      <c r="G136" s="377">
        <f t="shared" si="14"/>
        <v>0.98488426476614588</v>
      </c>
      <c r="H136" s="1"/>
    </row>
    <row r="137" spans="1:9" x14ac:dyDescent="0.25">
      <c r="A137" s="11"/>
      <c r="B137" s="12"/>
      <c r="C137" s="1"/>
      <c r="D137" s="380"/>
      <c r="E137" s="30"/>
      <c r="F137" s="30"/>
      <c r="G137" s="377"/>
      <c r="H137" s="1"/>
    </row>
    <row r="138" spans="1:9" ht="15.75" x14ac:dyDescent="0.25">
      <c r="A138" s="11">
        <v>104</v>
      </c>
      <c r="B138" s="16" t="s">
        <v>149</v>
      </c>
      <c r="C138" s="7"/>
      <c r="D138" s="383">
        <f>D75+D82</f>
        <v>78116065</v>
      </c>
      <c r="E138" s="33">
        <f>E75+E82</f>
        <v>81217122</v>
      </c>
      <c r="F138" s="33">
        <f>F75+F82</f>
        <v>79433695</v>
      </c>
      <c r="G138" s="377">
        <f t="shared" si="14"/>
        <v>0.97804124356930555</v>
      </c>
      <c r="H138" s="374"/>
    </row>
    <row r="139" spans="1:9" ht="15.75" x14ac:dyDescent="0.25">
      <c r="A139" s="11">
        <v>105</v>
      </c>
      <c r="B139" s="16" t="s">
        <v>150</v>
      </c>
      <c r="C139" s="7"/>
      <c r="D139" s="383">
        <f>D130+D136</f>
        <v>78116065</v>
      </c>
      <c r="E139" s="33">
        <f>E130+E136</f>
        <v>81217122</v>
      </c>
      <c r="F139" s="33">
        <f>F130+F136</f>
        <v>79992356</v>
      </c>
      <c r="G139" s="377">
        <f t="shared" si="14"/>
        <v>0.984919854707484</v>
      </c>
      <c r="H139" s="374"/>
      <c r="I139" s="34"/>
    </row>
    <row r="140" spans="1:9" x14ac:dyDescent="0.25">
      <c r="A140" s="38"/>
      <c r="H140" s="34"/>
    </row>
    <row r="142" spans="1:9" x14ac:dyDescent="0.25">
      <c r="H142" s="34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</sheetData>
  <mergeCells count="12">
    <mergeCell ref="A108:B108"/>
    <mergeCell ref="A120:B120"/>
    <mergeCell ref="A64:B64"/>
    <mergeCell ref="A69:B69"/>
    <mergeCell ref="A77:B77"/>
    <mergeCell ref="A84:B84"/>
    <mergeCell ref="A95:B95"/>
    <mergeCell ref="A3:B3"/>
    <mergeCell ref="A21:B21"/>
    <mergeCell ref="A47:B47"/>
    <mergeCell ref="A55:B55"/>
    <mergeCell ref="A99:B99"/>
  </mergeCells>
  <pageMargins left="0.27559055118110237" right="0.27559055118110237" top="0.98425196850393704" bottom="0.27559055118110237" header="0.51181102362204722" footer="0.51181102362204722"/>
  <pageSetup paperSize="9" scale="63" fitToHeight="0" orientation="portrait" r:id="rId1"/>
  <headerFooter>
    <oddHeader>&amp;C&amp;"-,Félkövér"Tápiógyörgye Kastélykert Óvoda és Mini Bölcsőde&amp;R7. melléklet
1/2020. (I.27.) rendelet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Ruler="0" zoomScaleNormal="100" workbookViewId="0">
      <selection activeCell="D21" sqref="D21"/>
    </sheetView>
  </sheetViews>
  <sheetFormatPr defaultRowHeight="15" x14ac:dyDescent="0.25"/>
  <cols>
    <col min="1" max="1" width="3.42578125" style="86" customWidth="1"/>
    <col min="2" max="2" width="54.42578125" customWidth="1"/>
    <col min="3" max="3" width="12.5703125" customWidth="1"/>
  </cols>
  <sheetData>
    <row r="1" spans="1:4" ht="18.75" x14ac:dyDescent="0.25">
      <c r="A1" s="598" t="s">
        <v>604</v>
      </c>
      <c r="B1" s="598"/>
      <c r="C1" s="598"/>
    </row>
    <row r="2" spans="1:4" ht="15.75" x14ac:dyDescent="0.25">
      <c r="A2" s="43"/>
      <c r="B2" s="44"/>
      <c r="C2" s="87" t="s">
        <v>178</v>
      </c>
    </row>
    <row r="3" spans="1:4" ht="15.75" x14ac:dyDescent="0.25">
      <c r="A3" s="45"/>
      <c r="B3" s="46" t="s">
        <v>202</v>
      </c>
      <c r="C3" s="47" t="s">
        <v>203</v>
      </c>
      <c r="D3" s="421" t="s">
        <v>636</v>
      </c>
    </row>
    <row r="4" spans="1:4" ht="15.75" x14ac:dyDescent="0.25">
      <c r="A4" s="48"/>
      <c r="B4" s="49"/>
      <c r="C4" s="50"/>
    </row>
    <row r="5" spans="1:4" ht="15.75" x14ac:dyDescent="0.25">
      <c r="A5" s="51" t="s">
        <v>204</v>
      </c>
      <c r="B5" s="44"/>
      <c r="C5" s="52"/>
    </row>
    <row r="6" spans="1:4" ht="15.75" x14ac:dyDescent="0.25">
      <c r="A6" s="43" t="s">
        <v>205</v>
      </c>
      <c r="B6" s="53" t="s">
        <v>206</v>
      </c>
      <c r="C6" s="54"/>
    </row>
    <row r="7" spans="1:4" ht="15.75" x14ac:dyDescent="0.25">
      <c r="A7" s="43"/>
      <c r="B7" s="341" t="s">
        <v>573</v>
      </c>
      <c r="C7" s="54">
        <v>0</v>
      </c>
    </row>
    <row r="8" spans="1:4" ht="15.75" x14ac:dyDescent="0.25">
      <c r="A8" s="43"/>
      <c r="B8" s="341" t="s">
        <v>568</v>
      </c>
      <c r="C8" s="54">
        <v>0</v>
      </c>
    </row>
    <row r="9" spans="1:4" ht="15.75" x14ac:dyDescent="0.25">
      <c r="A9" s="596" t="s">
        <v>207</v>
      </c>
      <c r="B9" s="596"/>
      <c r="C9" s="55">
        <f>SUM(C7:C8)</f>
        <v>0</v>
      </c>
    </row>
    <row r="10" spans="1:4" ht="15.75" x14ac:dyDescent="0.25">
      <c r="A10" s="56" t="s">
        <v>208</v>
      </c>
      <c r="B10" s="57" t="s">
        <v>209</v>
      </c>
      <c r="C10" s="58"/>
    </row>
    <row r="11" spans="1:4" ht="15.75" x14ac:dyDescent="0.25">
      <c r="A11" s="56" t="s">
        <v>210</v>
      </c>
      <c r="B11" s="386" t="s">
        <v>567</v>
      </c>
      <c r="C11" s="58">
        <v>0</v>
      </c>
      <c r="D11" s="58"/>
    </row>
    <row r="12" spans="1:4" ht="15.75" x14ac:dyDescent="0.25">
      <c r="A12" s="43" t="s">
        <v>210</v>
      </c>
      <c r="B12" s="59" t="s">
        <v>411</v>
      </c>
      <c r="C12" s="60">
        <v>0</v>
      </c>
      <c r="D12" s="60"/>
    </row>
    <row r="13" spans="1:4" ht="15.75" x14ac:dyDescent="0.25">
      <c r="A13" s="596" t="s">
        <v>212</v>
      </c>
      <c r="B13" s="596"/>
      <c r="C13" s="55">
        <f>SUM(C12:C12)</f>
        <v>0</v>
      </c>
      <c r="D13" s="55"/>
    </row>
    <row r="14" spans="1:4" ht="15.75" x14ac:dyDescent="0.25">
      <c r="A14" s="43" t="s">
        <v>213</v>
      </c>
      <c r="B14" s="53" t="s">
        <v>214</v>
      </c>
      <c r="C14" s="54"/>
    </row>
    <row r="15" spans="1:4" ht="15.75" x14ac:dyDescent="0.25">
      <c r="A15" s="61" t="s">
        <v>210</v>
      </c>
      <c r="B15" s="62"/>
      <c r="C15" s="58">
        <v>0</v>
      </c>
    </row>
    <row r="16" spans="1:4" ht="15.75" x14ac:dyDescent="0.25">
      <c r="A16" s="61" t="s">
        <v>210</v>
      </c>
      <c r="B16" s="62" t="s">
        <v>567</v>
      </c>
      <c r="C16" s="58">
        <v>0</v>
      </c>
      <c r="D16" s="58"/>
    </row>
    <row r="17" spans="1:4" ht="15.75" x14ac:dyDescent="0.25">
      <c r="A17" s="61" t="s">
        <v>210</v>
      </c>
      <c r="B17" s="62" t="s">
        <v>411</v>
      </c>
      <c r="C17" s="63">
        <v>0</v>
      </c>
      <c r="D17" s="63"/>
    </row>
    <row r="18" spans="1:4" ht="15.75" x14ac:dyDescent="0.25">
      <c r="A18" s="64"/>
      <c r="B18" s="65" t="s">
        <v>216</v>
      </c>
      <c r="C18" s="55">
        <f>SUM(C15:C17)</f>
        <v>0</v>
      </c>
      <c r="D18" s="55"/>
    </row>
    <row r="19" spans="1:4" ht="15.75" x14ac:dyDescent="0.25">
      <c r="A19" s="43" t="s">
        <v>213</v>
      </c>
      <c r="B19" s="53" t="s">
        <v>217</v>
      </c>
      <c r="C19" s="54"/>
    </row>
    <row r="20" spans="1:4" ht="15.75" x14ac:dyDescent="0.25">
      <c r="A20" s="43" t="s">
        <v>210</v>
      </c>
      <c r="B20" s="53" t="s">
        <v>590</v>
      </c>
      <c r="C20" s="54">
        <v>0</v>
      </c>
      <c r="D20" s="54"/>
    </row>
    <row r="21" spans="1:4" ht="15.75" x14ac:dyDescent="0.25">
      <c r="A21" s="43" t="s">
        <v>210</v>
      </c>
      <c r="B21" s="62" t="s">
        <v>567</v>
      </c>
      <c r="C21" s="54">
        <f>+'4.GondozásiKp'!E59</f>
        <v>454799</v>
      </c>
      <c r="D21" s="54">
        <f>+'4.GondozásiKp'!F59</f>
        <v>454799</v>
      </c>
    </row>
    <row r="22" spans="1:4" ht="15.75" x14ac:dyDescent="0.25">
      <c r="A22" s="61" t="s">
        <v>210</v>
      </c>
      <c r="B22" s="62" t="s">
        <v>411</v>
      </c>
      <c r="C22" s="63">
        <f>+'4.GondozásiKp'!E61</f>
        <v>122795</v>
      </c>
      <c r="D22" s="63">
        <f>+'4.GondozásiKp'!F61</f>
        <v>122795</v>
      </c>
    </row>
    <row r="23" spans="1:4" ht="15.75" x14ac:dyDescent="0.25">
      <c r="A23" s="64"/>
      <c r="B23" s="65" t="s">
        <v>218</v>
      </c>
      <c r="C23" s="55">
        <f>SUM(C20:C22)</f>
        <v>577594</v>
      </c>
      <c r="D23" s="55">
        <f>SUM(D20:D22)</f>
        <v>577594</v>
      </c>
    </row>
    <row r="24" spans="1:4" ht="15.75" x14ac:dyDescent="0.25">
      <c r="A24" s="56" t="s">
        <v>219</v>
      </c>
      <c r="B24" s="66" t="s">
        <v>220</v>
      </c>
      <c r="C24" s="67"/>
    </row>
    <row r="25" spans="1:4" ht="15.75" x14ac:dyDescent="0.25">
      <c r="A25" s="68" t="s">
        <v>210</v>
      </c>
      <c r="B25" s="69" t="s">
        <v>567</v>
      </c>
      <c r="C25" s="58">
        <f>+'3. PH'!E59</f>
        <v>100000</v>
      </c>
      <c r="D25" s="58">
        <f>+'3. PH'!F59</f>
        <v>43669</v>
      </c>
    </row>
    <row r="26" spans="1:4" ht="15.75" x14ac:dyDescent="0.25">
      <c r="A26" s="68" t="s">
        <v>210</v>
      </c>
      <c r="B26" s="69" t="s">
        <v>411</v>
      </c>
      <c r="C26" s="58">
        <f>+'3. PH'!E61</f>
        <v>27000</v>
      </c>
      <c r="D26" s="58">
        <f>+'3. PH'!F61</f>
        <v>11791</v>
      </c>
    </row>
    <row r="27" spans="1:4" ht="15.75" x14ac:dyDescent="0.25">
      <c r="A27" s="596" t="s">
        <v>221</v>
      </c>
      <c r="B27" s="596"/>
      <c r="C27" s="55">
        <f>SUM(C25:C26)</f>
        <v>127000</v>
      </c>
      <c r="D27" s="55">
        <f>SUM(D25:D26)</f>
        <v>55460</v>
      </c>
    </row>
    <row r="28" spans="1:4" ht="15.75" x14ac:dyDescent="0.25">
      <c r="A28" s="43" t="s">
        <v>222</v>
      </c>
      <c r="B28" s="53" t="s">
        <v>223</v>
      </c>
      <c r="C28" s="54"/>
    </row>
    <row r="29" spans="1:4" ht="15.75" x14ac:dyDescent="0.25">
      <c r="A29" s="43" t="s">
        <v>210</v>
      </c>
      <c r="B29" s="53" t="s">
        <v>658</v>
      </c>
      <c r="C29" s="54">
        <f>+'2. Önkormányzat'!E56</f>
        <v>390000</v>
      </c>
      <c r="D29" s="54">
        <f>+'2. Önkormányzat'!F56</f>
        <v>390000</v>
      </c>
    </row>
    <row r="30" spans="1:4" ht="15.75" x14ac:dyDescent="0.25">
      <c r="A30" s="43" t="s">
        <v>210</v>
      </c>
      <c r="B30" s="62" t="s">
        <v>569</v>
      </c>
      <c r="C30" s="54">
        <f>+'2. Önkormányzat'!E57</f>
        <v>750000</v>
      </c>
      <c r="D30" s="54">
        <f>+'2. Önkormányzat'!F57</f>
        <v>750000</v>
      </c>
    </row>
    <row r="31" spans="1:4" ht="15.75" x14ac:dyDescent="0.25">
      <c r="A31" s="43" t="s">
        <v>210</v>
      </c>
      <c r="B31" s="62" t="s">
        <v>567</v>
      </c>
      <c r="C31" s="54">
        <f>+'2. Önkormányzat'!E59</f>
        <v>4983788</v>
      </c>
      <c r="D31" s="54">
        <f>+'2. Önkormányzat'!F59</f>
        <v>4609920</v>
      </c>
    </row>
    <row r="32" spans="1:4" ht="15.75" x14ac:dyDescent="0.25">
      <c r="A32" s="43" t="s">
        <v>210</v>
      </c>
      <c r="B32" s="70" t="s">
        <v>411</v>
      </c>
      <c r="C32" s="60">
        <f>+'2. Önkormányzat'!E61</f>
        <v>1450922</v>
      </c>
      <c r="D32" s="60">
        <f>+'2. Önkormányzat'!F61</f>
        <v>1244679</v>
      </c>
    </row>
    <row r="33" spans="1:5" ht="15.75" x14ac:dyDescent="0.25">
      <c r="A33" s="596" t="s">
        <v>224</v>
      </c>
      <c r="B33" s="596"/>
      <c r="C33" s="55">
        <f>SUM(C29:C32)</f>
        <v>7574710</v>
      </c>
      <c r="D33" s="55">
        <f t="shared" ref="D33" si="0">SUM(D29:D32)</f>
        <v>6994599</v>
      </c>
      <c r="E33" s="77"/>
    </row>
    <row r="34" spans="1:5" ht="15.75" x14ac:dyDescent="0.25">
      <c r="A34" s="43"/>
      <c r="B34" s="72"/>
      <c r="C34" s="54"/>
    </row>
    <row r="35" spans="1:5" ht="16.5" thickBot="1" x14ac:dyDescent="0.3">
      <c r="A35" s="73"/>
      <c r="B35" s="74" t="s">
        <v>225</v>
      </c>
      <c r="C35" s="75">
        <f>SUM(C9,C18,C27,C33,C23)</f>
        <v>8279304</v>
      </c>
      <c r="D35" s="75">
        <f>SUM(D9,D18,D27,D33,D23)</f>
        <v>7627653</v>
      </c>
    </row>
    <row r="36" spans="1:5" ht="15.75" x14ac:dyDescent="0.25">
      <c r="A36" s="56"/>
      <c r="B36" s="76"/>
      <c r="C36" s="77"/>
    </row>
    <row r="37" spans="1:5" ht="15.75" x14ac:dyDescent="0.25">
      <c r="A37" s="51" t="s">
        <v>226</v>
      </c>
      <c r="B37" s="44"/>
      <c r="C37" s="54"/>
    </row>
    <row r="38" spans="1:5" ht="15.75" x14ac:dyDescent="0.25">
      <c r="A38" s="43" t="s">
        <v>205</v>
      </c>
      <c r="B38" s="53" t="s">
        <v>227</v>
      </c>
      <c r="C38" s="54"/>
    </row>
    <row r="39" spans="1:5" ht="15.75" x14ac:dyDescent="0.25">
      <c r="A39" s="43" t="s">
        <v>210</v>
      </c>
      <c r="B39" s="59" t="s">
        <v>228</v>
      </c>
      <c r="C39" s="78"/>
    </row>
    <row r="40" spans="1:5" ht="15.75" x14ac:dyDescent="0.25">
      <c r="A40" s="596" t="s">
        <v>229</v>
      </c>
      <c r="B40" s="596"/>
      <c r="C40" s="79">
        <f>SUM(C39:C39)</f>
        <v>0</v>
      </c>
    </row>
    <row r="41" spans="1:5" ht="15.75" x14ac:dyDescent="0.25">
      <c r="A41" s="56" t="s">
        <v>208</v>
      </c>
      <c r="B41" s="57" t="s">
        <v>209</v>
      </c>
      <c r="C41" s="58"/>
    </row>
    <row r="42" spans="1:5" ht="15.75" x14ac:dyDescent="0.25">
      <c r="A42" s="43" t="s">
        <v>210</v>
      </c>
      <c r="B42" s="59" t="s">
        <v>211</v>
      </c>
      <c r="C42" s="60">
        <v>0</v>
      </c>
    </row>
    <row r="43" spans="1:5" ht="15.75" x14ac:dyDescent="0.25">
      <c r="A43" s="596" t="s">
        <v>230</v>
      </c>
      <c r="B43" s="596"/>
      <c r="C43" s="55">
        <f>SUM(C42:C42)</f>
        <v>0</v>
      </c>
    </row>
    <row r="44" spans="1:5" ht="15.75" x14ac:dyDescent="0.25">
      <c r="A44" s="43">
        <v>3</v>
      </c>
      <c r="B44" s="53" t="s">
        <v>214</v>
      </c>
      <c r="C44" s="54"/>
    </row>
    <row r="45" spans="1:5" ht="15.75" x14ac:dyDescent="0.25">
      <c r="A45" s="61" t="s">
        <v>210</v>
      </c>
      <c r="B45" s="62" t="s">
        <v>215</v>
      </c>
      <c r="C45" s="63"/>
    </row>
    <row r="46" spans="1:5" ht="15.75" x14ac:dyDescent="0.25">
      <c r="A46" s="61"/>
      <c r="B46" s="62"/>
      <c r="C46" s="63"/>
    </row>
    <row r="47" spans="1:5" ht="15.75" x14ac:dyDescent="0.25">
      <c r="A47" s="64"/>
      <c r="B47" s="65" t="s">
        <v>231</v>
      </c>
      <c r="C47" s="55">
        <f>SUM(C45:C45)</f>
        <v>0</v>
      </c>
    </row>
    <row r="48" spans="1:5" ht="15.75" x14ac:dyDescent="0.25">
      <c r="A48" s="43">
        <v>3</v>
      </c>
      <c r="B48" s="53" t="s">
        <v>217</v>
      </c>
      <c r="C48" s="54"/>
    </row>
    <row r="49" spans="1:4" ht="15.75" x14ac:dyDescent="0.25">
      <c r="A49" s="43" t="s">
        <v>210</v>
      </c>
      <c r="B49" s="53" t="s">
        <v>322</v>
      </c>
      <c r="C49" s="54">
        <v>0</v>
      </c>
      <c r="D49" s="54"/>
    </row>
    <row r="50" spans="1:4" ht="15.75" x14ac:dyDescent="0.25">
      <c r="A50" s="61" t="s">
        <v>210</v>
      </c>
      <c r="B50" s="62" t="s">
        <v>241</v>
      </c>
      <c r="C50" s="63">
        <v>0</v>
      </c>
      <c r="D50" s="63"/>
    </row>
    <row r="51" spans="1:4" ht="15.75" x14ac:dyDescent="0.25">
      <c r="A51" s="61"/>
      <c r="B51" s="62"/>
      <c r="C51" s="63"/>
    </row>
    <row r="52" spans="1:4" ht="15.75" x14ac:dyDescent="0.25">
      <c r="A52" s="64"/>
      <c r="B52" s="65" t="s">
        <v>232</v>
      </c>
      <c r="C52" s="55">
        <f>SUM(C49:C50)</f>
        <v>0</v>
      </c>
      <c r="D52" s="55"/>
    </row>
    <row r="53" spans="1:4" ht="15.75" x14ac:dyDescent="0.25">
      <c r="A53" s="56">
        <v>4</v>
      </c>
      <c r="B53" s="66" t="s">
        <v>151</v>
      </c>
      <c r="C53" s="67"/>
    </row>
    <row r="54" spans="1:4" ht="15.75" x14ac:dyDescent="0.25">
      <c r="A54" s="68" t="s">
        <v>210</v>
      </c>
      <c r="B54" s="70" t="s">
        <v>233</v>
      </c>
      <c r="C54" s="71"/>
    </row>
    <row r="55" spans="1:4" ht="15.75" x14ac:dyDescent="0.25">
      <c r="A55" s="596" t="s">
        <v>234</v>
      </c>
      <c r="B55" s="596"/>
      <c r="C55" s="55">
        <f>SUM(C54:C54)</f>
        <v>0</v>
      </c>
    </row>
    <row r="56" spans="1:4" ht="15.75" x14ac:dyDescent="0.25">
      <c r="A56" s="43">
        <v>5</v>
      </c>
      <c r="B56" s="53" t="s">
        <v>240</v>
      </c>
      <c r="C56" s="54"/>
    </row>
    <row r="57" spans="1:4" ht="15.75" x14ac:dyDescent="0.25">
      <c r="A57" s="68" t="s">
        <v>210</v>
      </c>
      <c r="B57" s="70" t="s">
        <v>67</v>
      </c>
      <c r="C57" s="71">
        <f>+'2. Önkormányzat'!E65</f>
        <v>21148127</v>
      </c>
      <c r="D57" s="71">
        <f>+'2. Önkormányzat'!F65</f>
        <v>21148127</v>
      </c>
    </row>
    <row r="58" spans="1:4" ht="15.75" x14ac:dyDescent="0.25">
      <c r="A58" s="68" t="s">
        <v>210</v>
      </c>
      <c r="B58" s="70" t="s">
        <v>241</v>
      </c>
      <c r="C58" s="71">
        <f>+'2. Önkormányzat'!E66</f>
        <v>5560433</v>
      </c>
      <c r="D58" s="71">
        <f>+'2. Önkormányzat'!F66</f>
        <v>5256608</v>
      </c>
    </row>
    <row r="59" spans="1:4" ht="15.75" x14ac:dyDescent="0.25">
      <c r="A59" s="596" t="s">
        <v>235</v>
      </c>
      <c r="B59" s="596"/>
      <c r="C59" s="55">
        <f>SUM(C57:C58)</f>
        <v>26708560</v>
      </c>
      <c r="D59" s="55">
        <f>SUM(D57:D58)</f>
        <v>26404735</v>
      </c>
    </row>
    <row r="60" spans="1:4" ht="15.75" x14ac:dyDescent="0.25">
      <c r="A60" s="43"/>
      <c r="B60" s="80"/>
      <c r="C60" s="54"/>
    </row>
    <row r="61" spans="1:4" ht="16.5" thickBot="1" x14ac:dyDescent="0.3">
      <c r="A61" s="73"/>
      <c r="B61" s="74" t="s">
        <v>236</v>
      </c>
      <c r="C61" s="75">
        <f>SUM(C40,C43,C55,C52,C59)</f>
        <v>26708560</v>
      </c>
      <c r="D61" s="75">
        <f>SUM(D40,D43,D55,D52,D59)</f>
        <v>26404735</v>
      </c>
    </row>
    <row r="62" spans="1:4" ht="15.75" x14ac:dyDescent="0.25">
      <c r="A62" s="56"/>
      <c r="B62" s="76"/>
      <c r="C62" s="77"/>
    </row>
    <row r="63" spans="1:4" ht="15.75" x14ac:dyDescent="0.25">
      <c r="A63" s="597" t="s">
        <v>237</v>
      </c>
      <c r="B63" s="597"/>
      <c r="C63" s="58"/>
    </row>
    <row r="64" spans="1:4" ht="31.5" x14ac:dyDescent="0.25">
      <c r="A64" s="43" t="s">
        <v>210</v>
      </c>
      <c r="B64" s="72" t="s">
        <v>637</v>
      </c>
      <c r="C64" s="54">
        <f>+'2. Önkormányzat'!E71</f>
        <v>5078577</v>
      </c>
      <c r="D64" s="54">
        <f>+'2. Önkormányzat'!F71</f>
        <v>5078577</v>
      </c>
    </row>
    <row r="65" spans="1:4" ht="15.75" x14ac:dyDescent="0.25">
      <c r="A65" s="43" t="s">
        <v>210</v>
      </c>
      <c r="B65" s="72"/>
      <c r="C65" s="54"/>
    </row>
    <row r="66" spans="1:4" ht="15.75" x14ac:dyDescent="0.25">
      <c r="A66" s="43" t="s">
        <v>210</v>
      </c>
      <c r="B66" s="72"/>
      <c r="C66" s="54"/>
    </row>
    <row r="67" spans="1:4" ht="15.75" x14ac:dyDescent="0.25">
      <c r="A67" s="43" t="s">
        <v>210</v>
      </c>
      <c r="B67" s="81"/>
      <c r="C67" s="54"/>
    </row>
    <row r="68" spans="1:4" ht="16.5" thickBot="1" x14ac:dyDescent="0.3">
      <c r="A68" s="73"/>
      <c r="B68" s="74" t="s">
        <v>238</v>
      </c>
      <c r="C68" s="82">
        <f>SUM(C64:C67)</f>
        <v>5078577</v>
      </c>
      <c r="D68" s="82">
        <f>SUM(D64:D67)</f>
        <v>5078577</v>
      </c>
    </row>
    <row r="69" spans="1:4" ht="15.75" x14ac:dyDescent="0.25">
      <c r="A69" s="43"/>
      <c r="B69" s="44"/>
      <c r="C69" s="54"/>
    </row>
    <row r="70" spans="1:4" ht="15.75" x14ac:dyDescent="0.25">
      <c r="A70" s="43"/>
      <c r="B70" s="44"/>
      <c r="C70" s="54"/>
    </row>
    <row r="71" spans="1:4" ht="16.5" thickBot="1" x14ac:dyDescent="0.3">
      <c r="A71" s="83"/>
      <c r="B71" s="84" t="s">
        <v>239</v>
      </c>
      <c r="C71" s="85">
        <f>SUM(C35,C61,C68)</f>
        <v>40066441</v>
      </c>
      <c r="D71" s="85">
        <f>SUM(D35,D61,D68)</f>
        <v>39110965</v>
      </c>
    </row>
    <row r="72" spans="1:4" ht="16.5" thickTop="1" x14ac:dyDescent="0.25">
      <c r="A72" s="43"/>
      <c r="B72" s="59"/>
      <c r="C72" s="44"/>
    </row>
  </sheetData>
  <mergeCells count="10">
    <mergeCell ref="A43:B43"/>
    <mergeCell ref="A55:B55"/>
    <mergeCell ref="A59:B59"/>
    <mergeCell ref="A63:B63"/>
    <mergeCell ref="A1:C1"/>
    <mergeCell ref="A9:B9"/>
    <mergeCell ref="A13:B13"/>
    <mergeCell ref="A27:B27"/>
    <mergeCell ref="A33:B33"/>
    <mergeCell ref="A40:B40"/>
  </mergeCells>
  <pageMargins left="0.7" right="0.7" top="0.75" bottom="0.75" header="0.3" footer="0.3"/>
  <pageSetup paperSize="9" orientation="portrait" r:id="rId1"/>
  <headerFooter>
    <oddHeader>&amp;R8.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Ruler="0" zoomScaleNormal="100" workbookViewId="0">
      <selection activeCell="B7" sqref="B7"/>
    </sheetView>
  </sheetViews>
  <sheetFormatPr defaultRowHeight="15" x14ac:dyDescent="0.25"/>
  <cols>
    <col min="1" max="1" width="4.5703125" customWidth="1"/>
    <col min="2" max="2" width="78.140625" customWidth="1"/>
    <col min="3" max="3" width="16.42578125" customWidth="1"/>
    <col min="4" max="4" width="14.140625" customWidth="1"/>
    <col min="5" max="5" width="16.85546875" bestFit="1" customWidth="1"/>
  </cols>
  <sheetData>
    <row r="1" spans="1:7" ht="18.75" x14ac:dyDescent="0.3">
      <c r="A1" s="599" t="s">
        <v>605</v>
      </c>
      <c r="B1" s="599"/>
      <c r="C1" s="599"/>
      <c r="D1" s="599"/>
      <c r="E1" s="599"/>
    </row>
    <row r="2" spans="1:7" ht="15.75" x14ac:dyDescent="0.25">
      <c r="A2" s="88"/>
      <c r="B2" s="89"/>
      <c r="C2" s="89"/>
      <c r="D2" s="89"/>
      <c r="E2" s="89"/>
    </row>
    <row r="3" spans="1:7" ht="15.75" x14ac:dyDescent="0.25">
      <c r="A3" s="88"/>
      <c r="B3" s="89"/>
      <c r="C3" s="89"/>
      <c r="D3" s="89"/>
      <c r="E3" s="87" t="s">
        <v>178</v>
      </c>
    </row>
    <row r="4" spans="1:7" ht="31.5" x14ac:dyDescent="0.25">
      <c r="A4" s="90" t="s">
        <v>243</v>
      </c>
      <c r="B4" s="90" t="s">
        <v>244</v>
      </c>
      <c r="C4" s="90" t="s">
        <v>245</v>
      </c>
      <c r="D4" s="90" t="s">
        <v>246</v>
      </c>
      <c r="E4" s="90" t="s">
        <v>247</v>
      </c>
    </row>
    <row r="5" spans="1:7" ht="15.75" x14ac:dyDescent="0.25">
      <c r="A5" s="91" t="s">
        <v>248</v>
      </c>
      <c r="B5" s="92" t="s">
        <v>249</v>
      </c>
      <c r="C5" s="93"/>
      <c r="D5" s="93"/>
      <c r="E5" s="93"/>
    </row>
    <row r="6" spans="1:7" ht="16.5" thickBot="1" x14ac:dyDescent="0.3">
      <c r="A6" s="94" t="s">
        <v>205</v>
      </c>
      <c r="B6" t="s">
        <v>659</v>
      </c>
      <c r="C6" s="96">
        <v>4600820</v>
      </c>
      <c r="D6" s="96"/>
      <c r="E6" s="96">
        <f>SUM(C6:D6)</f>
        <v>4600820</v>
      </c>
      <c r="G6" s="97"/>
    </row>
    <row r="7" spans="1:7" ht="16.5" thickTop="1" x14ac:dyDescent="0.25">
      <c r="A7" s="91"/>
      <c r="B7" s="98" t="s">
        <v>250</v>
      </c>
      <c r="C7" s="97"/>
      <c r="D7" s="97"/>
      <c r="E7" s="97"/>
    </row>
    <row r="8" spans="1:7" ht="15.75" x14ac:dyDescent="0.25">
      <c r="A8" s="91"/>
      <c r="B8" s="98"/>
      <c r="C8" s="97"/>
      <c r="D8" s="97"/>
      <c r="E8" s="97"/>
    </row>
    <row r="9" spans="1:7" ht="15.75" x14ac:dyDescent="0.25">
      <c r="A9" s="99"/>
      <c r="B9" s="98"/>
      <c r="C9" s="100"/>
      <c r="D9" s="101"/>
      <c r="E9" s="100"/>
    </row>
  </sheetData>
  <mergeCells count="1">
    <mergeCell ref="A1:E1"/>
  </mergeCells>
  <pageMargins left="0.7" right="0.7" top="0.75" bottom="0.75" header="0.3" footer="0.3"/>
  <pageSetup paperSize="9" orientation="landscape" r:id="rId1"/>
  <headerFooter>
    <oddHeader>&amp;R9.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48</vt:i4>
      </vt:variant>
    </vt:vector>
  </HeadingPairs>
  <TitlesOfParts>
    <vt:vector size="48" baseType="lpstr">
      <vt:lpstr>Összesítő</vt:lpstr>
      <vt:lpstr>2. Önkormányzat</vt:lpstr>
      <vt:lpstr>3. PH</vt:lpstr>
      <vt:lpstr>4.GondozásiKp</vt:lpstr>
      <vt:lpstr>5. Könyvtár</vt:lpstr>
      <vt:lpstr>6. Konyha</vt:lpstr>
      <vt:lpstr>7. Óvoda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19.a</vt:lpstr>
      <vt:lpstr>19b</vt:lpstr>
      <vt:lpstr>20.</vt:lpstr>
      <vt:lpstr>21.</vt:lpstr>
      <vt:lpstr>22.</vt:lpstr>
      <vt:lpstr>23a.</vt:lpstr>
      <vt:lpstr>23b.</vt:lpstr>
      <vt:lpstr>24.</vt:lpstr>
      <vt:lpstr>25.</vt:lpstr>
      <vt:lpstr>26.</vt:lpstr>
      <vt:lpstr>27a</vt:lpstr>
      <vt:lpstr>27b</vt:lpstr>
      <vt:lpstr>27c</vt:lpstr>
      <vt:lpstr>27d</vt:lpstr>
      <vt:lpstr>27e</vt:lpstr>
      <vt:lpstr>27f</vt:lpstr>
      <vt:lpstr>28</vt:lpstr>
      <vt:lpstr>29a</vt:lpstr>
      <vt:lpstr>29b</vt:lpstr>
      <vt:lpstr>29c</vt:lpstr>
      <vt:lpstr>29d</vt:lpstr>
      <vt:lpstr>29e</vt:lpstr>
      <vt:lpstr>29f</vt:lpstr>
      <vt:lpstr>30a</vt:lpstr>
      <vt:lpstr>30b</vt:lpstr>
      <vt:lpstr>30c</vt:lpstr>
      <vt:lpstr>30d</vt:lpstr>
      <vt:lpstr>30e</vt:lpstr>
      <vt:lpstr>30f</vt:lpstr>
      <vt:lpstr>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Pannika</cp:lastModifiedBy>
  <cp:lastPrinted>2021-04-28T12:06:48Z</cp:lastPrinted>
  <dcterms:created xsi:type="dcterms:W3CDTF">2017-08-16T11:46:16Z</dcterms:created>
  <dcterms:modified xsi:type="dcterms:W3CDTF">2021-07-08T08:29:54Z</dcterms:modified>
</cp:coreProperties>
</file>